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312" documentId="13_ncr:1_{32880CBD-A8C1-46A7-8B45-AB984D7CA822}" xr6:coauthVersionLast="47" xr6:coauthVersionMax="47" xr10:uidLastSave="{DED9F4C2-E769-4B5D-980E-C60AF2FD30C1}"/>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118" r:id="rId8"/>
    <pivotCache cacheId="127" r:id="rId9"/>
    <pivotCache cacheId="140" r:id="rId10"/>
    <pivotCache cacheId="145"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4" i="1" l="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9" i="1"/>
  <c r="BI38" i="1"/>
  <c r="BI41" i="1"/>
  <c r="BI42" i="1"/>
  <c r="BI43" i="1"/>
  <c r="BI44" i="1"/>
  <c r="BI45" i="1"/>
  <c r="BI51" i="1"/>
  <c r="BI52" i="1"/>
  <c r="BI54" i="1"/>
  <c r="BI55" i="1"/>
  <c r="BI56" i="1"/>
  <c r="BI57" i="1"/>
  <c r="BI60" i="1"/>
  <c r="BI61" i="1"/>
  <c r="BI62" i="1"/>
  <c r="BI64"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K17" i="8"/>
  <c r="L17" i="8" s="1"/>
  <c r="M17" i="8" s="1"/>
  <c r="N17" i="8" s="1"/>
  <c r="O17" i="8" s="1"/>
  <c r="P17" i="8" s="1"/>
  <c r="Q17" i="8" s="1"/>
  <c r="R17" i="8" s="1"/>
  <c r="S17" i="8" s="1"/>
  <c r="T17" i="8" s="1"/>
  <c r="U17" i="8" s="1"/>
  <c r="V17" i="8" s="1"/>
  <c r="W17" i="8" s="1"/>
  <c r="X17" i="8" s="1"/>
  <c r="Y17" i="8" s="1"/>
  <c r="J17" i="8"/>
  <c r="K16" i="8"/>
  <c r="L16" i="8" s="1"/>
  <c r="M16" i="8" s="1"/>
  <c r="N16" i="8" s="1"/>
  <c r="O16" i="8" s="1"/>
  <c r="P16" i="8" s="1"/>
  <c r="Q16" i="8" s="1"/>
  <c r="R16" i="8" s="1"/>
  <c r="S16" i="8" s="1"/>
  <c r="T16" i="8" s="1"/>
  <c r="U16" i="8" s="1"/>
  <c r="V16" i="8" s="1"/>
  <c r="W16" i="8" s="1"/>
  <c r="X16" i="8" s="1"/>
  <c r="Y16" i="8" s="1"/>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U84" i="1"/>
  <c r="V84" i="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AZ75" i="1"/>
  <c r="AZ83" i="1"/>
  <c r="AZ84"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50" i="1" l="1"/>
  <c r="BI53" i="1"/>
  <c r="BI58" i="1"/>
  <c r="BI59" i="1"/>
  <c r="BI63" i="1"/>
  <c r="BI46" i="1"/>
  <c r="BI47" i="1"/>
  <c r="BI48" i="1"/>
  <c r="BI49" i="1"/>
  <c r="BI65" i="1"/>
  <c r="BI66" i="1"/>
  <c r="BI4" i="1"/>
  <c r="BI10" i="1"/>
  <c r="BI13" i="1"/>
  <c r="BI14" i="1"/>
  <c r="BI23" i="1"/>
  <c r="BI24" i="1"/>
  <c r="BI27" i="1"/>
  <c r="BI28" i="1"/>
  <c r="BI37" i="1"/>
  <c r="BI39" i="1"/>
  <c r="BI40" i="1"/>
  <c r="BI8" i="1"/>
  <c r="BI11" i="1"/>
  <c r="BI18" i="1"/>
  <c r="BI20" i="1"/>
  <c r="BI25" i="1"/>
  <c r="BI26" i="1"/>
  <c r="BI29" i="1"/>
  <c r="BI30" i="1"/>
  <c r="BI31" i="1"/>
  <c r="AZ4" i="1"/>
  <c r="BI12" i="1"/>
  <c r="BI35" i="1"/>
  <c r="BI19" i="1"/>
  <c r="BI34" i="1"/>
  <c r="BI33" i="1"/>
  <c r="BI17" i="1"/>
  <c r="BI32" i="1"/>
  <c r="BI16" i="1"/>
  <c r="BI15" i="1"/>
  <c r="BI7" i="1"/>
  <c r="BI22" i="1"/>
  <c r="BI6" i="1"/>
  <c r="BI21" i="1"/>
  <c r="BI5" i="1"/>
  <c r="BI36" i="1"/>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U22" i="7"/>
  <c r="AV22" i="7" s="1"/>
  <c r="T22" i="7"/>
  <c r="AU22" i="7" s="1"/>
  <c r="S22" i="7"/>
  <c r="AT22" i="7" s="1"/>
  <c r="R22" i="7"/>
  <c r="AS22" i="7" s="1"/>
  <c r="Q22" i="7"/>
  <c r="AR22" i="7" s="1"/>
  <c r="P22" i="7"/>
  <c r="AQ22" i="7" s="1"/>
  <c r="O22" i="7"/>
  <c r="AP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N23" i="7" l="1"/>
  <c r="AO23" i="7" s="1"/>
  <c r="N22" i="7"/>
  <c r="AO22" i="7" s="1"/>
  <c r="M23" i="7"/>
  <c r="AN23" i="7" s="1"/>
  <c r="M22" i="7"/>
  <c r="AN22" i="7" s="1"/>
  <c r="L23" i="7"/>
  <c r="AM23" i="7" s="1"/>
  <c r="K23" i="7"/>
  <c r="AL23" i="7" s="1"/>
  <c r="J23" i="7"/>
  <c r="AK23" i="7" s="1"/>
  <c r="L22" i="7"/>
  <c r="AM22" i="7" s="1"/>
  <c r="K22" i="7"/>
  <c r="AL22" i="7" s="1"/>
  <c r="J22" i="7"/>
  <c r="AK22" i="7"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10" i="9" l="1"/>
  <c r="J23" i="9"/>
  <c r="L23" i="9"/>
  <c r="L27" i="9"/>
  <c r="K23" i="9"/>
  <c r="N27" i="9"/>
  <c r="M23" i="9"/>
  <c r="M27" i="9"/>
  <c r="O27" i="9"/>
  <c r="G27" i="9"/>
  <c r="N23" i="9"/>
  <c r="F23" i="9"/>
  <c r="F27" i="9"/>
  <c r="H27" i="9"/>
  <c r="O23" i="9"/>
  <c r="G23" i="9"/>
  <c r="P23" i="9"/>
  <c r="H23" i="9"/>
  <c r="P27" i="9"/>
  <c r="I23" i="9"/>
  <c r="Q27" i="9"/>
  <c r="I27" i="9"/>
  <c r="M26" i="9"/>
  <c r="J27" i="9"/>
  <c r="Q23" i="9"/>
  <c r="O26" i="9"/>
  <c r="G26" i="9"/>
  <c r="N26" i="9"/>
  <c r="F26" i="9"/>
  <c r="Q26" i="9"/>
  <c r="I26" i="9"/>
  <c r="P26" i="9"/>
  <c r="K26" i="9"/>
  <c r="J26" i="9"/>
  <c r="J24" i="9"/>
  <c r="H24" i="9"/>
  <c r="L26" i="9"/>
  <c r="K27" i="9"/>
  <c r="K24" i="9"/>
  <c r="I24" i="9"/>
  <c r="Q24" i="9"/>
  <c r="O24" i="9"/>
  <c r="H26" i="9"/>
  <c r="L24" i="9"/>
  <c r="M24" i="9"/>
  <c r="O22" i="9"/>
  <c r="P24" i="9"/>
  <c r="F24" i="9"/>
  <c r="Q22" i="9"/>
  <c r="I22" i="9"/>
  <c r="N24" i="9"/>
  <c r="G24" i="9"/>
  <c r="N22" i="9"/>
  <c r="J22" i="9"/>
  <c r="H22" i="9"/>
  <c r="G22" i="9"/>
  <c r="M20" i="9"/>
  <c r="Q20" i="9"/>
  <c r="K22" i="9"/>
  <c r="O20" i="9"/>
  <c r="P20" i="9"/>
  <c r="K20" i="9"/>
  <c r="M22" i="9"/>
  <c r="L22" i="9"/>
  <c r="H20" i="9"/>
  <c r="G20" i="9"/>
  <c r="N20" i="9"/>
  <c r="L20" i="9"/>
  <c r="P22" i="9"/>
  <c r="J20" i="9"/>
  <c r="I20" i="9"/>
  <c r="Q7" i="9"/>
  <c r="P7" i="9"/>
  <c r="O7" i="9"/>
  <c r="N7" i="9"/>
  <c r="M7" i="9"/>
  <c r="L7" i="9"/>
  <c r="K7" i="9"/>
  <c r="J7" i="9"/>
  <c r="I7" i="9"/>
  <c r="H7" i="9"/>
  <c r="G7" i="9"/>
  <c r="J10" i="9"/>
  <c r="Q10" i="9"/>
  <c r="I10" i="9"/>
  <c r="H10" i="9"/>
  <c r="O10" i="9"/>
  <c r="N10" i="9"/>
  <c r="M10" i="9"/>
  <c r="L10" i="9"/>
  <c r="K10" i="9"/>
  <c r="P10" i="9"/>
  <c r="G10" i="9"/>
  <c r="L8" i="9"/>
  <c r="G8" i="9"/>
  <c r="O8" i="9"/>
  <c r="P8" i="9"/>
  <c r="D26" i="9"/>
  <c r="K8" i="9"/>
  <c r="F20" i="9"/>
  <c r="Q8" i="9"/>
  <c r="F8" i="9"/>
  <c r="M8" i="9"/>
  <c r="D16" i="9"/>
  <c r="C16" i="9"/>
  <c r="M25" i="9"/>
  <c r="L25" i="9"/>
  <c r="K25" i="9"/>
  <c r="J25" i="9"/>
  <c r="Q25" i="9"/>
  <c r="I25" i="9"/>
  <c r="P25" i="9"/>
  <c r="H25" i="9"/>
  <c r="O25" i="9"/>
  <c r="G25" i="9"/>
  <c r="N25" i="9"/>
  <c r="F25" i="9"/>
  <c r="H8" i="9"/>
  <c r="F7" i="9"/>
  <c r="C17" i="9"/>
  <c r="D17" i="9"/>
  <c r="F22" i="9"/>
  <c r="J8" i="9"/>
  <c r="M21" i="9"/>
  <c r="L21" i="9"/>
  <c r="K21" i="9"/>
  <c r="J21" i="9"/>
  <c r="Q21" i="9"/>
  <c r="I21" i="9"/>
  <c r="P21" i="9"/>
  <c r="H21" i="9"/>
  <c r="O21" i="9"/>
  <c r="G21" i="9"/>
  <c r="N21" i="9"/>
  <c r="F21" i="9"/>
  <c r="I8" i="9"/>
  <c r="N8" i="9"/>
  <c r="C27" i="9" l="1"/>
  <c r="D23" i="9"/>
  <c r="C23" i="9"/>
  <c r="C26" i="9"/>
  <c r="D27" i="9"/>
  <c r="C24" i="9"/>
  <c r="D24" i="9"/>
  <c r="F12" i="9"/>
  <c r="G5" i="9" s="1"/>
  <c r="F15" i="9"/>
  <c r="F14" i="9"/>
  <c r="C10" i="9"/>
  <c r="D10" i="9"/>
  <c r="C8" i="9"/>
  <c r="D21" i="9"/>
  <c r="C21" i="9"/>
  <c r="C22" i="9"/>
  <c r="D22" i="9"/>
  <c r="D8" i="9"/>
  <c r="D7" i="9"/>
  <c r="C7" i="9"/>
  <c r="D25" i="9"/>
  <c r="C25" i="9"/>
  <c r="D20" i="9"/>
  <c r="C20" i="9"/>
  <c r="G12" i="9" l="1"/>
  <c r="H5" i="9" s="1"/>
  <c r="G15" i="9"/>
  <c r="G14" i="9"/>
  <c r="D12" i="9"/>
  <c r="D14" i="9"/>
  <c r="D15" i="9"/>
  <c r="C15" i="9"/>
  <c r="C12" i="9"/>
  <c r="C14" i="9"/>
  <c r="H12" i="9" l="1"/>
  <c r="I5" i="9" s="1"/>
  <c r="H14" i="9"/>
  <c r="H15" i="9"/>
  <c r="I12" i="9" l="1"/>
  <c r="J5" i="9" s="1"/>
  <c r="I15" i="9"/>
  <c r="I14" i="9"/>
  <c r="J12" i="9" l="1"/>
  <c r="K5" i="9" s="1"/>
  <c r="J14" i="9"/>
  <c r="J15" i="9"/>
  <c r="K12" i="9" l="1"/>
  <c r="L5" i="9" s="1"/>
  <c r="K14" i="9"/>
  <c r="K15" i="9"/>
  <c r="L12" i="9" l="1"/>
  <c r="M5" i="9" s="1"/>
  <c r="L14" i="9"/>
  <c r="L15" i="9"/>
  <c r="M12" i="9" l="1"/>
  <c r="N5" i="9" s="1"/>
  <c r="M14" i="9"/>
  <c r="M15" i="9"/>
  <c r="N12" i="9" l="1"/>
  <c r="O5" i="9" s="1"/>
  <c r="N14" i="9"/>
  <c r="N15" i="9"/>
  <c r="O12" i="9" l="1"/>
  <c r="P5" i="9" s="1"/>
  <c r="O15" i="9"/>
  <c r="O14" i="9"/>
  <c r="P12" i="9" l="1"/>
  <c r="Q5" i="9" s="1"/>
  <c r="P14" i="9"/>
  <c r="P15" i="9"/>
  <c r="Q12" i="9" l="1"/>
  <c r="Q15" i="9"/>
  <c r="Q1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<sst xmlns="http://schemas.openxmlformats.org/spreadsheetml/2006/main" count="1968" uniqueCount="650">
  <si>
    <t>Filial:</t>
  </si>
  <si>
    <t>Cajamarca</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</si>
  <si>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</si>
  <si>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</si>
  <si>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</si>
  <si>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</si>
  <si>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</si>
  <si>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</si>
  <si>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</si>
  <si>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</si>
  <si>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</si>
  <si>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</si>
  <si>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</si>
  <si>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</si>
  <si>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</si>
  <si>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</si>
  <si>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</si>
  <si>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</si>
  <si>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</si>
  <si>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</si>
  <si>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</si>
  <si>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</si>
  <si>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</si>
  <si>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</si>
  <si>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</si>
  <si>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</si>
  <si>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</si>
  <si>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</si>
  <si>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</si>
  <si>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</si>
  <si>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</si>
  <si>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</si>
  <si>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</si>
  <si>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</si>
  <si>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</si>
  <si>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</si>
  <si>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</si>
  <si>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</si>
  <si>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</si>
  <si>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</si>
  <si>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</si>
  <si>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</si>
  <si>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</si>
  <si>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</si>
  <si>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</si>
  <si>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</si>
  <si>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</si>
  <si>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</si>
  <si>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</si>
  <si>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</si>
  <si>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</si>
  <si>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</si>
  <si>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</si>
  <si>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</si>
  <si>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</si>
  <si>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</si>
  <si>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</si>
  <si>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</si>
  <si>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</si>
  <si>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</si>
  <si>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</si>
  <si>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</si>
  <si>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</si>
  <si>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</si>
  <si>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</si>
  <si>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</si>
  <si>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</si>
  <si>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</si>
  <si>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</si>
  <si>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</si>
  <si>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</si>
  <si>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</si>
  <si>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Oratoria y Filosofía</t>
  </si>
  <si>
    <t>Enero</t>
  </si>
  <si>
    <t>Sábado</t>
  </si>
  <si>
    <t>10:00 a 12:30 pm</t>
  </si>
  <si>
    <t>Dylan</t>
  </si>
  <si>
    <t>71650239</t>
  </si>
  <si>
    <t>Anderson</t>
  </si>
  <si>
    <t>Becerra Briones</t>
  </si>
  <si>
    <t>anderson9320elbig@gmail.com</t>
  </si>
  <si>
    <t>Nuth II</t>
  </si>
  <si>
    <t>Inscrito Nuevo</t>
  </si>
  <si>
    <t>Gabriela V.</t>
  </si>
  <si>
    <t>P</t>
  </si>
  <si>
    <t>Actividades</t>
  </si>
  <si>
    <t>Martes</t>
  </si>
  <si>
    <t>7:00 a 9:30 pm</t>
  </si>
  <si>
    <t>Flor</t>
  </si>
  <si>
    <t>45933290</t>
  </si>
  <si>
    <t xml:space="preserve">Edgar Gabriel </t>
  </si>
  <si>
    <t>Castañeda Blas</t>
  </si>
  <si>
    <t>egcb2@hotmail.com</t>
  </si>
  <si>
    <t>Xexostris II</t>
  </si>
  <si>
    <t>Esmeralda N.</t>
  </si>
  <si>
    <t>F</t>
  </si>
  <si>
    <t>Propag.Impresa</t>
  </si>
  <si>
    <t>Viernes</t>
  </si>
  <si>
    <t>3:30 a 6:00 pm</t>
  </si>
  <si>
    <t>Karla Nuñez</t>
  </si>
  <si>
    <t>77235091</t>
  </si>
  <si>
    <t>Jesús</t>
  </si>
  <si>
    <t xml:space="preserve">Montoya Marín </t>
  </si>
  <si>
    <t>jotamontoyamarin123@gmail.com</t>
  </si>
  <si>
    <t>Amon II</t>
  </si>
  <si>
    <t>Ricardo C.</t>
  </si>
  <si>
    <t>Contacto Personal</t>
  </si>
  <si>
    <t>74954282</t>
  </si>
  <si>
    <t>Valeria Ximena</t>
  </si>
  <si>
    <t xml:space="preserve">Bringas Torres </t>
  </si>
  <si>
    <t>ximenabringas4@gmail.com</t>
  </si>
  <si>
    <t>60518989</t>
  </si>
  <si>
    <t>Vilma Marisol</t>
  </si>
  <si>
    <t>Marín Quiroz</t>
  </si>
  <si>
    <t>10marisolmarin@gmail.com</t>
  </si>
  <si>
    <t>Redes sociales</t>
  </si>
  <si>
    <t>75047985</t>
  </si>
  <si>
    <t>Nayara Mirelly</t>
  </si>
  <si>
    <t>Cachay Marín</t>
  </si>
  <si>
    <t>cachayarinn@gmail.com</t>
  </si>
  <si>
    <t>61025431</t>
  </si>
  <si>
    <t>Diana Carolina</t>
  </si>
  <si>
    <t>León Cantera</t>
  </si>
  <si>
    <t>leoncanteradiana@gmail.com</t>
  </si>
  <si>
    <t>76406176</t>
  </si>
  <si>
    <t>Daiana Francesca</t>
  </si>
  <si>
    <t>Calderón Quiroz</t>
  </si>
  <si>
    <t>daianacalderónquiroz.06@gmail.com</t>
  </si>
  <si>
    <t>Jhuliana</t>
  </si>
  <si>
    <t>61025489</t>
  </si>
  <si>
    <t>Ayelin Francesca</t>
  </si>
  <si>
    <t xml:space="preserve">García Guerrero </t>
  </si>
  <si>
    <t>francescagarciaguerrero@gmail.com</t>
  </si>
  <si>
    <t>Anubis II</t>
  </si>
  <si>
    <t>60879542</t>
  </si>
  <si>
    <t>Andrea Cristell</t>
  </si>
  <si>
    <t>García Guerrero</t>
  </si>
  <si>
    <t xml:space="preserve">nx1cris@gmail.com </t>
  </si>
  <si>
    <t>72871798</t>
  </si>
  <si>
    <t>Elmer Jose Manuel</t>
  </si>
  <si>
    <t>Villegas Suarez</t>
  </si>
  <si>
    <t>eljomavisua.0101@gmail.com</t>
  </si>
  <si>
    <t>73140578</t>
  </si>
  <si>
    <t>Luciana Maria del Pilar</t>
  </si>
  <si>
    <t xml:space="preserve">Saldaña Loyaga </t>
  </si>
  <si>
    <t>N00304855@upn.pe</t>
  </si>
  <si>
    <t>Pre-Inscrito</t>
  </si>
  <si>
    <t>73067652</t>
  </si>
  <si>
    <t>Edwin</t>
  </si>
  <si>
    <t>Escalante López</t>
  </si>
  <si>
    <t>edwinescalante635@gmail.com</t>
  </si>
  <si>
    <t>Cambio de horario</t>
  </si>
  <si>
    <t>60808479</t>
  </si>
  <si>
    <t>Angela</t>
  </si>
  <si>
    <t>Jara Pasapera</t>
  </si>
  <si>
    <t>angelajara14@hotmail.com</t>
  </si>
  <si>
    <t>61025576</t>
  </si>
  <si>
    <t>Sulmi Jhosel</t>
  </si>
  <si>
    <t>Chilón Gonzales</t>
  </si>
  <si>
    <t>chilonsulmi@gmail.com</t>
  </si>
  <si>
    <t>42948637</t>
  </si>
  <si>
    <t>Deysi Fiorella</t>
  </si>
  <si>
    <t>Quispe Llanos</t>
  </si>
  <si>
    <t>Adhyss_2704@hotmail.com</t>
  </si>
  <si>
    <t>74301416</t>
  </si>
  <si>
    <t xml:space="preserve">Jhan Maykol </t>
  </si>
  <si>
    <t>Mestanza Hernandez</t>
  </si>
  <si>
    <t>Marleni_27@hotmail.com</t>
  </si>
  <si>
    <t>72017945</t>
  </si>
  <si>
    <t>Keila Medali</t>
  </si>
  <si>
    <t xml:space="preserve">Arce Ruiz </t>
  </si>
  <si>
    <t>medaliarceruiz@gmail.com</t>
  </si>
  <si>
    <t>61199073</t>
  </si>
  <si>
    <t>Diego Joselito</t>
  </si>
  <si>
    <t>Chalán Huaripata</t>
  </si>
  <si>
    <t>diegojoselitochalanhuaripata@gmail.com</t>
  </si>
  <si>
    <t>Cursos</t>
  </si>
  <si>
    <t>60454985</t>
  </si>
  <si>
    <t>Luciana Belén</t>
  </si>
  <si>
    <t>Meléndez Castañeda</t>
  </si>
  <si>
    <t>lucianamelendezcastaneda@gmail.com</t>
  </si>
  <si>
    <t>74134496</t>
  </si>
  <si>
    <t>Andrea Angely</t>
  </si>
  <si>
    <t>Albites Calderon</t>
  </si>
  <si>
    <t>jalbitesleiva@gmail.com</t>
  </si>
  <si>
    <t>72466850</t>
  </si>
  <si>
    <t>Rullierd Guilmar</t>
  </si>
  <si>
    <t>Sotomayor Terrones</t>
  </si>
  <si>
    <t>rsotomayorterrones17@gmail.com</t>
  </si>
  <si>
    <t>71551026</t>
  </si>
  <si>
    <t>Judith Roxana</t>
  </si>
  <si>
    <t>Amambal Idrugo</t>
  </si>
  <si>
    <t>idrugojudith@gmail.com</t>
  </si>
  <si>
    <t>61325370</t>
  </si>
  <si>
    <t>Alondra Marycielo</t>
  </si>
  <si>
    <t>Bazán Arias</t>
  </si>
  <si>
    <t>x</t>
  </si>
  <si>
    <t>46860488</t>
  </si>
  <si>
    <t>José David</t>
  </si>
  <si>
    <t>Samán Lucano</t>
  </si>
  <si>
    <t>46080914</t>
  </si>
  <si>
    <t>Alexandra Manesi</t>
  </si>
  <si>
    <t>Nuñez Tarrillo</t>
  </si>
  <si>
    <t>alexandranuñeztarrillo@gmail.com</t>
  </si>
  <si>
    <t>43394364</t>
  </si>
  <si>
    <t>Merly Aide</t>
  </si>
  <si>
    <t>Becerra Hernández</t>
  </si>
  <si>
    <t>merlybecerraz@gmail.com</t>
  </si>
  <si>
    <t>75669452</t>
  </si>
  <si>
    <t>Jubert Estalin</t>
  </si>
  <si>
    <t>Rodríguez Huaripata</t>
  </si>
  <si>
    <t>jrodríguezh15.2@gmail.com</t>
  </si>
  <si>
    <t>73208695</t>
  </si>
  <si>
    <t>Moises</t>
  </si>
  <si>
    <t>Gutiérrez Terrones</t>
  </si>
  <si>
    <t>moisesgutierrezterrones@gmail.com</t>
  </si>
  <si>
    <t>26704782</t>
  </si>
  <si>
    <t>Anita Inés</t>
  </si>
  <si>
    <t>Rodríguez Torres</t>
  </si>
  <si>
    <t>73440078</t>
  </si>
  <si>
    <t>Evelin Lucy</t>
  </si>
  <si>
    <t>Suárez Quispe</t>
  </si>
  <si>
    <t>evelinlucy1996@gmail.com</t>
  </si>
  <si>
    <t>73416656</t>
  </si>
  <si>
    <t>Karen Domelia</t>
  </si>
  <si>
    <t>Vargas Sifuentes</t>
  </si>
  <si>
    <t>karenvargassifuentes@gmail.com</t>
  </si>
  <si>
    <t>74461444</t>
  </si>
  <si>
    <t>Darlin</t>
  </si>
  <si>
    <t>Zamora Tello</t>
  </si>
  <si>
    <t>dzamorat22_2@unc.edu.pe</t>
  </si>
  <si>
    <t>60756410</t>
  </si>
  <si>
    <t>Andree Eduardo</t>
  </si>
  <si>
    <t>Abanto Ramírez</t>
  </si>
  <si>
    <t>74089540</t>
  </si>
  <si>
    <t>Alondra Brina</t>
  </si>
  <si>
    <t>Borjas Cabanillas</t>
  </si>
  <si>
    <t>61979425</t>
  </si>
  <si>
    <t>Carlos Daniel</t>
  </si>
  <si>
    <t>Chávez Zegarra</t>
  </si>
  <si>
    <t>cracksdecards@gmail.com</t>
  </si>
  <si>
    <t>Recuperado otro año</t>
  </si>
  <si>
    <t>72486854</t>
  </si>
  <si>
    <t>Adriana Araceli</t>
  </si>
  <si>
    <t>Gonzáles Mantilla</t>
  </si>
  <si>
    <t>adrianagonzales.32018@gmail.com</t>
  </si>
  <si>
    <t>Febrero</t>
  </si>
  <si>
    <t xml:space="preserve">Sábado </t>
  </si>
  <si>
    <t>73545496</t>
  </si>
  <si>
    <t xml:space="preserve">Juan Diego </t>
  </si>
  <si>
    <t xml:space="preserve">Rojas Serrano </t>
  </si>
  <si>
    <t>61025392</t>
  </si>
  <si>
    <t xml:space="preserve">Erika Yarlin </t>
  </si>
  <si>
    <t>Davalos Jara</t>
  </si>
  <si>
    <t>Linda</t>
  </si>
  <si>
    <t>77997797</t>
  </si>
  <si>
    <t xml:space="preserve">Adriel kaleth </t>
  </si>
  <si>
    <t xml:space="preserve">Silva comettant </t>
  </si>
  <si>
    <t>Maria Gracia</t>
  </si>
  <si>
    <t>44206443</t>
  </si>
  <si>
    <t xml:space="preserve">Charito Magali </t>
  </si>
  <si>
    <t>Mariñas Figueroa</t>
  </si>
  <si>
    <t>Fernanda V.</t>
  </si>
  <si>
    <t>45240853</t>
  </si>
  <si>
    <t xml:space="preserve">Angel Cesario </t>
  </si>
  <si>
    <t xml:space="preserve">Salazar Alvarez </t>
  </si>
  <si>
    <t>Miércoles</t>
  </si>
  <si>
    <t>Esmeralda</t>
  </si>
  <si>
    <t>71285598</t>
  </si>
  <si>
    <t xml:space="preserve">Kathia Lorena </t>
  </si>
  <si>
    <t xml:space="preserve">Lino Chilón </t>
  </si>
  <si>
    <t>Patricia V.</t>
  </si>
  <si>
    <t>73649774</t>
  </si>
  <si>
    <t>Segundo Gilder</t>
  </si>
  <si>
    <t>García Gálvez</t>
  </si>
  <si>
    <t>75789118</t>
  </si>
  <si>
    <t>Alvaro Rafael</t>
  </si>
  <si>
    <t>Gutiérrez Ruiz</t>
  </si>
  <si>
    <t>61259370</t>
  </si>
  <si>
    <t>Anghily Carolina</t>
  </si>
  <si>
    <t>Saldaña Reyes</t>
  </si>
  <si>
    <t>Conócete a ti mismo</t>
  </si>
  <si>
    <t>Lunes</t>
  </si>
  <si>
    <t>7:00 - 9:00</t>
  </si>
  <si>
    <t>73006126</t>
  </si>
  <si>
    <t>Icenia Nicol</t>
  </si>
  <si>
    <t>Briones Villena</t>
  </si>
  <si>
    <t>Amon III</t>
  </si>
  <si>
    <t>Francisco C.</t>
  </si>
  <si>
    <t>60761710</t>
  </si>
  <si>
    <t xml:space="preserve">Joaquín Emanuel </t>
  </si>
  <si>
    <t xml:space="preserve">Cieza Ibañez </t>
  </si>
  <si>
    <t>45899494</t>
  </si>
  <si>
    <t>Jimy Alexander</t>
  </si>
  <si>
    <t>Vásquez Mejía</t>
  </si>
  <si>
    <t>76922266</t>
  </si>
  <si>
    <t xml:space="preserve">Nicol Alexandra </t>
  </si>
  <si>
    <t>Gaona Novoa</t>
  </si>
  <si>
    <t>73235278</t>
  </si>
  <si>
    <t>Rodolfo Javier</t>
  </si>
  <si>
    <t xml:space="preserve">Ortiz Vargas </t>
  </si>
  <si>
    <t>72736793</t>
  </si>
  <si>
    <t xml:space="preserve">Brenda Araceli </t>
  </si>
  <si>
    <t>Horna Zamora</t>
  </si>
  <si>
    <t>75237587</t>
  </si>
  <si>
    <t xml:space="preserve">Maria Franshesca </t>
  </si>
  <si>
    <t>Garro Yaipèn</t>
  </si>
  <si>
    <t>72416147</t>
  </si>
  <si>
    <t xml:space="preserve">Shirley Granella </t>
  </si>
  <si>
    <t>Galvez Mejia</t>
  </si>
  <si>
    <t>4:00 a 6:00 pm</t>
  </si>
  <si>
    <t>26635108</t>
  </si>
  <si>
    <t xml:space="preserve">Lucia Esther </t>
  </si>
  <si>
    <t xml:space="preserve"> Ortiz Velasquez </t>
  </si>
  <si>
    <t>46641867</t>
  </si>
  <si>
    <t>Wilfredo Eliàs</t>
  </si>
  <si>
    <t xml:space="preserve"> Quispe Barreno</t>
  </si>
  <si>
    <t>71388019</t>
  </si>
  <si>
    <t xml:space="preserve">Pedro Jhosep </t>
  </si>
  <si>
    <t>Aguilar Herrera</t>
  </si>
  <si>
    <t>60266367</t>
  </si>
  <si>
    <t xml:space="preserve">Merlin Charito Soledad </t>
  </si>
  <si>
    <t xml:space="preserve">Marruro Herrera </t>
  </si>
  <si>
    <t>73491886</t>
  </si>
  <si>
    <t>Robert Boyle</t>
  </si>
  <si>
    <t xml:space="preserve">Maximiliano Moreno </t>
  </si>
  <si>
    <t>6177638</t>
  </si>
  <si>
    <t>Darwin Andy</t>
  </si>
  <si>
    <t>Polo Nuñez</t>
  </si>
  <si>
    <t>60756606</t>
  </si>
  <si>
    <t xml:space="preserve">Alexandra Elizabeth </t>
  </si>
  <si>
    <t xml:space="preserve">Raico Acuña </t>
  </si>
  <si>
    <t>27930338</t>
  </si>
  <si>
    <t xml:space="preserve">José Alfredo </t>
  </si>
  <si>
    <t>Castañeda Silva</t>
  </si>
  <si>
    <t>70285518</t>
  </si>
  <si>
    <t>Miguel Angel</t>
  </si>
  <si>
    <t>García Huamán</t>
  </si>
  <si>
    <t>60809016</t>
  </si>
  <si>
    <t xml:space="preserve">Carlos Janpier </t>
  </si>
  <si>
    <t xml:space="preserve">Bustamante Acuña </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</si>
  <si>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</si>
  <si>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</si>
  <si>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</si>
  <si>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</si>
  <si>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</si>
  <si>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</si>
  <si>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</si>
  <si>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</si>
  <si>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</si>
  <si>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</si>
  <si>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</si>
  <si>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</si>
  <si>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</si>
  <si>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</si>
  <si>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</si>
  <si>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</si>
  <si>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</si>
  <si>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</si>
  <si>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</si>
  <si>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</si>
  <si>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</si>
  <si>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</si>
  <si>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</si>
  <si>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</si>
  <si>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</si>
  <si>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</si>
  <si>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</si>
  <si>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</si>
  <si>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</si>
  <si>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</si>
  <si>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</si>
  <si>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</si>
  <si>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</si>
  <si>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</si>
  <si>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</si>
  <si>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</si>
  <si>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</si>
  <si>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</si>
  <si>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</si>
  <si>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</si>
  <si>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</si>
  <si>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</si>
  <si>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</si>
  <si>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</si>
  <si>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</si>
  <si>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</si>
  <si>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</si>
  <si>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</si>
  <si>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</si>
  <si>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</si>
  <si>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</si>
  <si>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</si>
  <si>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</si>
  <si>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</si>
  <si>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Bernardo I.</t>
  </si>
  <si>
    <t>Amon I</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</si>
  <si>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</si>
  <si>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</si>
  <si>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</si>
  <si>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</si>
  <si>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</si>
  <si>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</si>
  <si>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</si>
  <si>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</si>
  <si>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7:00 a 9:00 pm</t>
  </si>
  <si>
    <t>9:30 a.m.- 12:30 p.m.</t>
  </si>
  <si>
    <t>Ene_2025</t>
  </si>
  <si>
    <t>Socorro M.</t>
  </si>
  <si>
    <t>Nuth I</t>
  </si>
  <si>
    <t>CH</t>
  </si>
  <si>
    <t>Arequipa - Cerro Colorado</t>
  </si>
  <si>
    <t>1A</t>
  </si>
  <si>
    <t>NO</t>
  </si>
  <si>
    <t>Horarios</t>
  </si>
  <si>
    <t xml:space="preserve">Ya sea por trabajos, estudios o motivos personales, la persona no cuenta con el tiempo o disponibilidad para asistir a clases. </t>
  </si>
  <si>
    <t>Lunes y miércoles</t>
  </si>
  <si>
    <t>3:30 - 6:30 p.m.</t>
  </si>
  <si>
    <t>Feb_2025</t>
  </si>
  <si>
    <t>Conócete a Ti Mismo y Oratoria</t>
  </si>
  <si>
    <t>Dilmer A.</t>
  </si>
  <si>
    <t>Anubis I</t>
  </si>
  <si>
    <t>Falta</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</si>
  <si>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</si>
  <si>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</si>
  <si>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</si>
  <si>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</si>
  <si>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</si>
  <si>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</si>
  <si>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</si>
  <si>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7:15 - 9:10 p.m.</t>
  </si>
  <si>
    <t>Mar_2025</t>
  </si>
  <si>
    <t>Xexostris I</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</si>
  <si>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</si>
  <si>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</si>
  <si>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</si>
  <si>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</si>
  <si>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</si>
  <si>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</si>
  <si>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</si>
  <si>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</si>
  <si>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</si>
  <si>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Jueves</t>
  </si>
  <si>
    <t>Abr_2025</t>
  </si>
  <si>
    <t>Lady L.</t>
  </si>
  <si>
    <t>Liliana</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</si>
  <si>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</si>
  <si>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</si>
  <si>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</si>
  <si>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</si>
  <si>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</si>
  <si>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</si>
  <si>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</si>
  <si>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</si>
  <si>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</si>
  <si>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Ayacucho</t>
  </si>
  <si>
    <t>Salud</t>
  </si>
  <si>
    <t xml:space="preserve">Indica que por problemas de salud no podrá continuar. Incluye Fallecimiento. </t>
  </si>
  <si>
    <t>Jun_2025</t>
  </si>
  <si>
    <t>Daniel F.</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</si>
  <si>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</si>
  <si>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</si>
  <si>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</si>
  <si>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</si>
  <si>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</si>
  <si>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Web</t>
  </si>
  <si>
    <t>Ayacucho - CU Javier Perez de Cuellar 1</t>
  </si>
  <si>
    <t>Ago_2025</t>
  </si>
  <si>
    <t>David M.</t>
  </si>
  <si>
    <t>Ayacucho - CU Javier Perez de Cuellar 2</t>
  </si>
  <si>
    <t>Septiembre</t>
  </si>
  <si>
    <t>Set_2025</t>
  </si>
  <si>
    <t>Nuth III</t>
  </si>
  <si>
    <t>CG</t>
  </si>
  <si>
    <t>Ayacucho - CU Nazarenas</t>
  </si>
  <si>
    <t>Oct_2025</t>
  </si>
  <si>
    <t>Erika Z.</t>
  </si>
  <si>
    <t>Anubis III</t>
  </si>
  <si>
    <t>Ayacucho - CU Valdelirios</t>
  </si>
  <si>
    <t>Nov_2025</t>
  </si>
  <si>
    <t>Xexostris III</t>
  </si>
  <si>
    <t>Ayacucho Norte</t>
  </si>
  <si>
    <t>Dic_2025</t>
  </si>
  <si>
    <t>Jose Carlos V.</t>
  </si>
  <si>
    <t>Ene_2026</t>
  </si>
  <si>
    <t>CL</t>
  </si>
  <si>
    <t>Cajamarca - Centro Histórico</t>
  </si>
  <si>
    <t>Feb_2026</t>
  </si>
  <si>
    <t>Luz R.</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</si>
  <si>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</si>
  <si>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</si>
  <si>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</si>
  <si>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</si>
  <si>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</si>
  <si>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</si>
  <si>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</si>
  <si>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</si>
  <si>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</si>
  <si>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</si>
  <si>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</si>
  <si>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</si>
  <si>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</si>
  <si>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</si>
  <si>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</si>
  <si>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</si>
  <si>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</si>
  <si>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</si>
  <si>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</si>
  <si>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</si>
  <si>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</si>
  <si>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</si>
  <si>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</si>
  <si>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</si>
  <si>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</si>
  <si>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</si>
  <si>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</si>
  <si>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</si>
  <si>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</si>
  <si>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</si>
  <si>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</si>
  <si>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</si>
  <si>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</si>
  <si>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</si>
  <si>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</si>
  <si>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</si>
  <si>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</si>
  <si>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</si>
  <si>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</si>
  <si>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</si>
  <si>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</si>
  <si>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</si>
  <si>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</si>
  <si>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</si>
  <si>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</si>
  <si>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</si>
  <si>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</si>
  <si>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</si>
  <si>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</si>
  <si>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</si>
  <si>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</si>
  <si>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</si>
  <si>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</si>
  <si>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</si>
  <si>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</si>
  <si>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</si>
  <si>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</si>
  <si>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</si>
  <si>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</si>
  <si>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</si>
  <si>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</si>
  <si>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</si>
  <si>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</si>
  <si>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</si>
  <si>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</si>
  <si>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</si>
  <si>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</si>
  <si>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</si>
  <si>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Fiestas Patrias</t>
  </si>
  <si>
    <t>Batalla de Junín</t>
  </si>
  <si>
    <t>Santa Rosa de Lima</t>
  </si>
  <si>
    <t>(en blanco)</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</si>
  <si>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</si>
  <si>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</si>
  <si>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</si>
  <si>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</si>
  <si>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</si>
  <si>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</si>
  <si>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</si>
  <si>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</si>
  <si>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</si>
  <si>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</si>
  <si>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</si>
  <si>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</si>
  <si>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</si>
  <si>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</si>
  <si>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</si>
  <si>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</si>
  <si>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</si>
  <si>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</si>
  <si>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</si>
  <si>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</si>
  <si>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</si>
  <si>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</si>
  <si>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</si>
  <si>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</si>
  <si>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</si>
  <si>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</si>
  <si>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</si>
  <si>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</si>
  <si>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</si>
  <si>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Cajamarca-Enero-Viernes-3:30 a 6:00 pm-45667-Inscrito Nuevo</t>
  </si>
  <si>
    <t>Cajamarca-Enero-Sábado-10:00 a 12:30 pm-45668-Inscrito Nuevo</t>
  </si>
  <si>
    <t>Cajamarca-Enero-Sábado-3:30 a 6:00 pm-45668-Inscrito Nuevo</t>
  </si>
  <si>
    <t>Cajamarca-Enero-Sábado-3:30 a 6:00 pm-45668-Pre-Inscrito</t>
  </si>
  <si>
    <t>Cajamarca-Enero-Sábado-3:30 a 6:00 pm-45668-Cambio de horario</t>
  </si>
  <si>
    <t>Cajamarca-Enero-Sábado-10:00 a 12:30 pm-45668-Pre-Inscrito</t>
  </si>
  <si>
    <t>Cajamarca-Enero-Sábado-10:00 a 12:30 pm-45668-Recuperado otro año</t>
  </si>
  <si>
    <t>Cajamarca-Enero-Martes-7:00 a 9:30 pm-45678-Inscrito Nuevo</t>
  </si>
  <si>
    <t>Cajamarca-Enero-Martes-7:00 a 9:30 pm-45678-Recuperado otro año</t>
  </si>
  <si>
    <t>Cajamarca-Febrero-Lunes-7:00 - 9:00-45698-Inscrito Nuevo</t>
  </si>
  <si>
    <t>Cajamarca-Febrero-Miércoles-7:00 a 9:30 pm-45700-Inscrito Nuevo</t>
  </si>
  <si>
    <t>Cajamarca-Febrero-Viernes-3:30 a 6:00 pm-45702-Inscrito Nuevo</t>
  </si>
  <si>
    <t>Cajamarca-Febrero-Sábado-3:30 a 6:00 pm-45703-Inscrito Nuevo</t>
  </si>
  <si>
    <t>Cajamarca-Febrero-Sábado-10:00 a 12:30 pm-45703-Inscrito Nuevo</t>
  </si>
  <si>
    <t>Cajamarca-Febrero-Sábado-4:00 a 6:00 pm-45703-Inscrito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</si>
  <si>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</si>
  <si>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</si>
  <si>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</si>
  <si>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</si>
  <si>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</si>
  <si>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</si>
  <si>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</si>
  <si>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</si>
  <si>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</si>
  <si>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</si>
  <si>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</si>
  <si>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</si>
  <si>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</si>
  <si>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</si>
  <si>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</si>
  <si>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</si>
  <si>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</si>
  <si>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</si>
  <si>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January</t>
  </si>
  <si>
    <t>February</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</si>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</sst>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dd/mm/yy"/>
    <numFmt numFmtId="166" formatCode="dd/mm/yyyy"/>
    <numFmt numFmtId="167" formatCode="dd\ mmm"/>
    <numFmt numFmtId="168" formatCode="_-* #,##0_-;\-* #,##0_-;_-* &quot;-&quot;??_-;_-@_-"/>
    <numFmt numFmtId="169" formatCode="[$-10C6B]d/m/yy;@"/>
  </numFmts>
  <fonts count="63">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
      <sz val="9"/>
      <color rgb="FFFF0000"/>
      <name val="Calibri"/>
      <family val="2"/>
      <scheme val="minor"/>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5">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21" fillId="0" borderId="60" xfId="0" applyFont="1" applyBorder="1" applyAlignment="1">
      <alignment wrapText="1"/>
    </xf>
    <xf numFmtId="0" fontId="21" fillId="0" borderId="61" xfId="0" applyFont="1" applyBorder="1" applyAlignment="1">
      <alignment wrapText="1"/>
    </xf>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169" fontId="21" fillId="0" borderId="10" xfId="0" applyNumberFormat="1" applyFont="1" applyBorder="1" applyAlignment="1">
      <alignment horizontal="center" vertical="center"/>
    </xf>
    <xf numFmtId="0" fontId="5" fillId="0" borderId="3" xfId="0" applyFont="1" applyBorder="1" applyAlignment="1">
      <alignment horizontal="center"/>
    </xf>
    <xf numFmtId="0" fontId="7" fillId="0" borderId="5" xfId="0" applyFont="1" applyBorder="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166" fontId="14" fillId="11" borderId="0" xfId="0" applyNumberFormat="1" applyFont="1" applyFill="1" applyAlignment="1">
      <alignment horizontal="center"/>
    </xf>
    <xf numFmtId="49" fontId="21" fillId="0" borderId="10" xfId="0" applyNumberFormat="1" applyFont="1" applyBorder="1" applyAlignment="1">
      <alignment wrapText="1"/>
    </xf>
    <xf numFmtId="49" fontId="21" fillId="0" borderId="12" xfId="0" applyNumberFormat="1" applyFont="1" applyBorder="1" applyAlignment="1">
      <alignment wrapText="1"/>
    </xf>
    <xf numFmtId="49" fontId="62" fillId="0" borderId="10" xfId="0" applyNumberFormat="1" applyFont="1" applyBorder="1" applyAlignment="1">
      <alignment wrapText="1"/>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5A22B676-2536-4F47-88C4-03CC1C6ED59F}"/>
    <cellStyle name="Porcentaje" xfId="2" builtinId="5"/>
  </cellStyles>
  <dxfs count="104">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70"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1"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1"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1"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1"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70"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1"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1"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Gráficos_!$BP$104:$BP$121</c:f>
              <c:numCache>
                <c:formatCode>General</c:formatCode>
                <c:ptCount val="17"/>
                <c:pt idx="0">
                  <c:v>0</c:v>
                </c:pt>
                <c:pt idx="1">
                  <c:v>10</c:v>
                </c:pt>
                <c:pt idx="2">
                  <c:v>5</c:v>
                </c:pt>
                <c:pt idx="3">
                  <c:v>8</c:v>
                </c:pt>
                <c:pt idx="4">
                  <c:v>1</c:v>
                </c:pt>
                <c:pt idx="5">
                  <c:v>0</c:v>
                </c:pt>
                <c:pt idx="6">
                  <c:v>0</c:v>
                </c:pt>
                <c:pt idx="7">
                  <c:v>0</c:v>
                </c:pt>
                <c:pt idx="8">
                  <c:v>8</c:v>
                </c:pt>
                <c:pt idx="9">
                  <c:v>1</c:v>
                </c:pt>
                <c:pt idx="10">
                  <c:v>3</c:v>
                </c:pt>
                <c:pt idx="11">
                  <c:v>6</c:v>
                </c:pt>
                <c:pt idx="12">
                  <c:v>0</c:v>
                </c:pt>
                <c:pt idx="13">
                  <c:v>0</c:v>
                </c:pt>
                <c:pt idx="14">
                  <c:v>0</c:v>
                </c:pt>
                <c:pt idx="15">
                  <c:v>2</c:v>
                </c:pt>
                <c:pt idx="16">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Gráficos_!$BQ$104:$BQ$121</c:f>
              <c:numCache>
                <c:formatCode>General</c:formatCode>
                <c:ptCount val="17"/>
                <c:pt idx="0">
                  <c:v>0</c:v>
                </c:pt>
                <c:pt idx="1">
                  <c:v>9</c:v>
                </c:pt>
                <c:pt idx="2">
                  <c:v>5</c:v>
                </c:pt>
                <c:pt idx="3">
                  <c:v>5</c:v>
                </c:pt>
                <c:pt idx="4">
                  <c:v>0</c:v>
                </c:pt>
                <c:pt idx="5">
                  <c:v>0</c:v>
                </c:pt>
                <c:pt idx="6">
                  <c:v>0</c:v>
                </c:pt>
                <c:pt idx="7">
                  <c:v>0</c:v>
                </c:pt>
                <c:pt idx="8">
                  <c:v>7</c:v>
                </c:pt>
                <c:pt idx="9">
                  <c:v>1</c:v>
                </c:pt>
                <c:pt idx="10">
                  <c:v>3</c:v>
                </c:pt>
                <c:pt idx="11">
                  <c:v>6</c:v>
                </c:pt>
                <c:pt idx="12">
                  <c:v>0</c:v>
                </c:pt>
                <c:pt idx="13">
                  <c:v>0</c:v>
                </c:pt>
                <c:pt idx="14">
                  <c:v>0</c:v>
                </c:pt>
                <c:pt idx="15">
                  <c:v>0</c:v>
                </c:pt>
                <c:pt idx="16">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Gráficos_!$BR$104:$BR$121</c:f>
              <c:numCache>
                <c:formatCode>General</c:formatCode>
                <c:ptCount val="17"/>
                <c:pt idx="0">
                  <c:v>0</c:v>
                </c:pt>
                <c:pt idx="1">
                  <c:v>8</c:v>
                </c:pt>
                <c:pt idx="2">
                  <c:v>5</c:v>
                </c:pt>
                <c:pt idx="3">
                  <c:v>3</c:v>
                </c:pt>
                <c:pt idx="4">
                  <c:v>0</c:v>
                </c:pt>
                <c:pt idx="5">
                  <c:v>0</c:v>
                </c:pt>
                <c:pt idx="6">
                  <c:v>0</c:v>
                </c:pt>
                <c:pt idx="7">
                  <c:v>0</c:v>
                </c:pt>
                <c:pt idx="8">
                  <c:v>3</c:v>
                </c:pt>
                <c:pt idx="9">
                  <c:v>1</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Gráficos_!$BS$104:$BS$121</c:f>
              <c:numCache>
                <c:formatCode>General</c:formatCode>
                <c:ptCount val="17"/>
                <c:pt idx="0">
                  <c:v>0</c:v>
                </c:pt>
                <c:pt idx="1">
                  <c:v>6</c:v>
                </c:pt>
                <c:pt idx="2">
                  <c:v>5</c:v>
                </c:pt>
                <c:pt idx="3">
                  <c:v>0</c:v>
                </c:pt>
                <c:pt idx="4">
                  <c:v>0</c:v>
                </c:pt>
                <c:pt idx="5">
                  <c:v>0</c:v>
                </c:pt>
                <c:pt idx="6">
                  <c:v>0</c:v>
                </c:pt>
                <c:pt idx="7">
                  <c:v>0</c:v>
                </c:pt>
                <c:pt idx="8">
                  <c:v>5</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Gráficos_!$BT$104:$BT$121</c:f>
              <c:numCache>
                <c:formatCode>General</c:formatCode>
                <c:ptCount val="17"/>
                <c:pt idx="0">
                  <c:v>0</c:v>
                </c:pt>
                <c:pt idx="1">
                  <c:v>4</c:v>
                </c:pt>
                <c:pt idx="2">
                  <c:v>4</c:v>
                </c:pt>
                <c:pt idx="3">
                  <c:v>0</c:v>
                </c:pt>
                <c:pt idx="4">
                  <c:v>0</c:v>
                </c:pt>
                <c:pt idx="5">
                  <c:v>0</c:v>
                </c:pt>
                <c:pt idx="6">
                  <c:v>0</c:v>
                </c:pt>
                <c:pt idx="7">
                  <c:v>0</c:v>
                </c:pt>
                <c:pt idx="8">
                  <c:v>4</c:v>
                </c:pt>
                <c:pt idx="9">
                  <c:v>1</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Gráficos_!$BU$104:$BU$121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Gráficos_!$BV$104:$BV$121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Gráficos_!$BW$104:$BW$121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Gráficos_!$BX$104:$BX$121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Gráficos_!$BY$104:$BY$121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Gráficos_!$BZ$104:$BZ$121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Gráficos_!$BK$104:$BO$121</c:f>
              <c:multiLvlStrCache>
                <c:ptCount val="17"/>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1">
                    <c:v>Patricia V.</c:v>
                  </c:pt>
                  <c:pt idx="12">
                    <c:v>Fernanda V.</c:v>
                  </c:pt>
                  <c:pt idx="14">
                    <c:v>Ricardo C.</c:v>
                  </c:pt>
                  <c:pt idx="15">
                    <c:v>Gabriela V.</c:v>
                  </c:pt>
                  <c:pt idx="16">
                    <c:v>Esmeralda N.</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Inscrito Nuevo</c:v>
                  </c:pt>
                  <c:pt idx="12">
                    <c:v>Inscrito Nuevo</c:v>
                  </c:pt>
                  <c:pt idx="13">
                    <c:v>Inscrito Nuevo</c:v>
                  </c:pt>
                </c:lvl>
                <c:lvl>
                  <c:pt idx="1">
                    <c:v>January</c:v>
                  </c:pt>
                  <c:pt idx="2">
                    <c:v>January</c:v>
                  </c:pt>
                  <c:pt idx="8">
                    <c:v>January</c:v>
                  </c:pt>
                  <c:pt idx="10">
                    <c:v>February</c:v>
                  </c:pt>
                  <c:pt idx="11">
                    <c:v>February</c:v>
                  </c:pt>
                  <c:pt idx="12">
                    <c:v>February</c:v>
                  </c:pt>
                  <c:pt idx="13">
                    <c:v>February</c:v>
                  </c:pt>
                </c:lvl>
                <c:lvl>
                  <c:pt idx="1">
                    <c:v>10/01/2025</c:v>
                  </c:pt>
                  <c:pt idx="2">
                    <c:v>11/01/2025</c:v>
                  </c:pt>
                  <c:pt idx="8">
                    <c:v>21/01/2025</c:v>
                  </c:pt>
                  <c:pt idx="10">
                    <c:v>10/02/2025</c:v>
                  </c:pt>
                  <c:pt idx="11">
                    <c:v>12/02/2025</c:v>
                  </c:pt>
                  <c:pt idx="12">
                    <c:v>14/02/2025</c:v>
                  </c:pt>
                  <c:pt idx="13">
                    <c:v>15/02/2025</c:v>
                  </c:pt>
                </c:lvl>
              </c:multiLvlStrCache>
            </c:multiLvlStrRef>
          </c:cat>
          <c:val>
            <c:numRef>
              <c:f>Gráficos_!$CA$104:$CA$121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Gráficos_!$BB$8:$BF$23</c:f>
              <c:multiLvlStrCache>
                <c:ptCount val="16"/>
                <c:lvl>
                  <c:pt idx="0">
                    <c:v>Ricardo C.</c:v>
                  </c:pt>
                  <c:pt idx="1">
                    <c:v>Gabriela V.</c:v>
                  </c:pt>
                  <c:pt idx="2">
                    <c:v>Ricardo C.</c:v>
                  </c:pt>
                  <c:pt idx="3">
                    <c:v>Gabriela V.</c:v>
                  </c:pt>
                  <c:pt idx="4">
                    <c:v>Gabriela V.</c:v>
                  </c:pt>
                  <c:pt idx="5">
                    <c:v>Ricardo C.</c:v>
                  </c:pt>
                  <c:pt idx="6">
                    <c:v>Ricardo C.</c:v>
                  </c:pt>
                  <c:pt idx="7">
                    <c:v>Esmeralda N.</c:v>
                  </c:pt>
                  <c:pt idx="8">
                    <c:v>Esmeralda N.</c:v>
                  </c:pt>
                  <c:pt idx="9">
                    <c:v>Francisco C.</c:v>
                  </c:pt>
                  <c:pt idx="10">
                    <c:v>Patricia V.</c:v>
                  </c:pt>
                  <c:pt idx="11">
                    <c:v>Fernanda V.</c:v>
                  </c:pt>
                  <c:pt idx="12">
                    <c:v>(en blanco)</c:v>
                  </c:pt>
                  <c:pt idx="13">
                    <c:v>Esmeralda N.</c:v>
                  </c:pt>
                  <c:pt idx="14">
                    <c:v>Ricardo C.</c:v>
                  </c:pt>
                  <c:pt idx="15">
                    <c:v>Gabriela V.</c:v>
                  </c:pt>
                </c:lvl>
                <c:lvl>
                  <c:pt idx="0">
                    <c:v>Ricardo C.</c:v>
                  </c:pt>
                  <c:pt idx="1">
                    <c:v>Gabriela V.</c:v>
                  </c:pt>
                  <c:pt idx="2">
                    <c:v>Ricardo C.</c:v>
                  </c:pt>
                  <c:pt idx="3">
                    <c:v>Gabriela V.</c:v>
                  </c:pt>
                  <c:pt idx="4">
                    <c:v>Gabriela V.</c:v>
                  </c:pt>
                  <c:pt idx="5">
                    <c:v>Ricardo C.</c:v>
                  </c:pt>
                  <c:pt idx="6">
                    <c:v>Ricardo C.</c:v>
                  </c:pt>
                  <c:pt idx="7">
                    <c:v>Esmeralda N.</c:v>
                  </c:pt>
                  <c:pt idx="8">
                    <c:v>Esmeralda N.</c:v>
                  </c:pt>
                  <c:pt idx="9">
                    <c:v>Francisco C.</c:v>
                  </c:pt>
                  <c:pt idx="10">
                    <c:v>Patricia V.</c:v>
                  </c:pt>
                  <c:pt idx="11">
                    <c:v>Fernanda V.</c:v>
                  </c:pt>
                  <c:pt idx="12">
                    <c:v>(en blanco)</c:v>
                  </c:pt>
                  <c:pt idx="13">
                    <c:v>Esmeralda N.</c:v>
                  </c:pt>
                  <c:pt idx="14">
                    <c:v>Ricardo C.</c:v>
                  </c:pt>
                  <c:pt idx="15">
                    <c:v>Gabriela V.</c:v>
                  </c:pt>
                </c:lvl>
                <c:lvl>
                  <c:pt idx="0">
                    <c:v>Inscrito Nuevo</c:v>
                  </c:pt>
                  <c:pt idx="1">
                    <c:v>Inscrito Nuevo</c:v>
                  </c:pt>
                  <c:pt idx="3">
                    <c:v>Recuperado otro año</c:v>
                  </c:pt>
                  <c:pt idx="4">
                    <c:v>Pre-Inscrito</c:v>
                  </c:pt>
                  <c:pt idx="6">
                    <c:v>Cambio de horario</c:v>
                  </c:pt>
                  <c:pt idx="7">
                    <c:v>Inscrito Nuevo</c:v>
                  </c:pt>
                  <c:pt idx="8">
                    <c:v>Recuperado otro año</c:v>
                  </c:pt>
                  <c:pt idx="9">
                    <c:v>Inscrito Nuevo</c:v>
                  </c:pt>
                  <c:pt idx="10">
                    <c:v>Inscrito Nuevo</c:v>
                  </c:pt>
                  <c:pt idx="11">
                    <c:v>Inscrito Nuevo</c:v>
                  </c:pt>
                  <c:pt idx="12">
                    <c:v>Inscrito Nuevo</c:v>
                  </c:pt>
                  <c:pt idx="15">
                    <c:v>Inscrito Nuevo</c:v>
                  </c:pt>
                </c:lvl>
                <c:lvl>
                  <c:pt idx="0">
                    <c:v>Oratoria y Filosofía</c:v>
                  </c:pt>
                  <c:pt idx="1">
                    <c:v>Oratoria y Filosofía</c:v>
                  </c:pt>
                  <c:pt idx="7">
                    <c:v>Oratoria y Filosofía</c:v>
                  </c:pt>
                  <c:pt idx="9">
                    <c:v>Conócete a ti mismo</c:v>
                  </c:pt>
                  <c:pt idx="10">
                    <c:v>Oratoria y Filosofía</c:v>
                  </c:pt>
                  <c:pt idx="11">
                    <c:v>Oratoria y Filosofía</c:v>
                  </c:pt>
                  <c:pt idx="12">
                    <c:v>Oratoria y Filosofía</c:v>
                  </c:pt>
                  <c:pt idx="15">
                    <c:v>Conócete a ti mismo</c:v>
                  </c:pt>
                </c:lvl>
                <c:lvl>
                  <c:pt idx="0">
                    <c:v>10/01/2025</c:v>
                  </c:pt>
                  <c:pt idx="1">
                    <c:v>11/01/2025</c:v>
                  </c:pt>
                  <c:pt idx="7">
                    <c:v>21/01/2025</c:v>
                  </c:pt>
                  <c:pt idx="9">
                    <c:v>10/02/2025</c:v>
                  </c:pt>
                  <c:pt idx="10">
                    <c:v>12/02/2025</c:v>
                  </c:pt>
                  <c:pt idx="11">
                    <c:v>14/02/2025</c:v>
                  </c:pt>
                  <c:pt idx="12">
                    <c:v>15/02/2025</c:v>
                  </c:pt>
                </c:lvl>
              </c:multiLvlStrCache>
            </c:multiLvlStrRef>
          </c:cat>
          <c:val>
            <c:numRef>
              <c:f>Gráficos_!$BG$8:$BG$23</c:f>
              <c:numCache>
                <c:formatCode>General</c:formatCode>
                <c:ptCount val="16"/>
                <c:pt idx="0">
                  <c:v>11</c:v>
                </c:pt>
                <c:pt idx="1">
                  <c:v>8</c:v>
                </c:pt>
                <c:pt idx="2">
                  <c:v>5</c:v>
                </c:pt>
                <c:pt idx="3">
                  <c:v>1</c:v>
                </c:pt>
                <c:pt idx="4">
                  <c:v>1</c:v>
                </c:pt>
                <c:pt idx="5">
                  <c:v>1</c:v>
                </c:pt>
                <c:pt idx="6">
                  <c:v>1</c:v>
                </c:pt>
                <c:pt idx="7">
                  <c:v>8</c:v>
                </c:pt>
                <c:pt idx="8">
                  <c:v>1</c:v>
                </c:pt>
                <c:pt idx="9">
                  <c:v>3</c:v>
                </c:pt>
                <c:pt idx="10">
                  <c:v>6</c:v>
                </c:pt>
                <c:pt idx="11">
                  <c:v>3</c:v>
                </c:pt>
                <c:pt idx="12">
                  <c:v>4</c:v>
                </c:pt>
                <c:pt idx="13">
                  <c:v>6</c:v>
                </c:pt>
                <c:pt idx="14">
                  <c:v>2</c:v>
                </c:pt>
                <c:pt idx="15">
                  <c:v>2</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Gráficos_!$CM$45:$CO$62</c:f>
              <c:multiLvlStrCache>
                <c:ptCount val="17"/>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Inscrito Nuevo</c:v>
                  </c:pt>
                  <c:pt idx="12">
                    <c:v>Inscrito Nuevo</c:v>
                  </c:pt>
                  <c:pt idx="13">
                    <c:v>Inscrito Nuevo</c:v>
                  </c:pt>
                  <c:pt idx="14">
                    <c:v>Inscrito Nuevo</c:v>
                  </c:pt>
                  <c:pt idx="15">
                    <c:v>Inscrito Nuevo</c:v>
                  </c:pt>
                  <c:pt idx="16">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Cajamarca-Febrero-Miércoles-7:00 a 9:30 pm-45700-Inscrito Nuevo</c:v>
                  </c:pt>
                  <c:pt idx="12">
                    <c:v>Cajamarca-Febrero-Viernes-3:30 a 6:00 pm-45702-Inscrito Nuevo</c:v>
                  </c:pt>
                  <c:pt idx="13">
                    <c:v>Cajamarca-Febrero-Sábado-3:30 a 6:00 pm-45703-Inscrito Nuevo</c:v>
                  </c:pt>
                  <c:pt idx="14">
                    <c:v>Cajamarca-Febrero-Sábado-10:00 a 12:30 pm-45703-Inscrito Nuevo</c:v>
                  </c:pt>
                  <c:pt idx="15">
                    <c:v>Cajamarca-Febrero-Sábado-4:00 a 6:00 pm-45703-Inscrito Nuevo</c:v>
                  </c:pt>
                  <c:pt idx="16">
                    <c:v>(en blanco)</c:v>
                  </c:pt>
                </c:lvl>
                <c:lvl>
                  <c:pt idx="1">
                    <c:v>10/01/2025</c:v>
                  </c:pt>
                  <c:pt idx="2">
                    <c:v>11/01/2025</c:v>
                  </c:pt>
                  <c:pt idx="8">
                    <c:v>21/01/2025</c:v>
                  </c:pt>
                  <c:pt idx="10">
                    <c:v>10/02/2025</c:v>
                  </c:pt>
                  <c:pt idx="11">
                    <c:v>12/02/2025</c:v>
                  </c:pt>
                  <c:pt idx="12">
                    <c:v>14/02/2025</c:v>
                  </c:pt>
                  <c:pt idx="13">
                    <c:v>15/02/2025</c:v>
                  </c:pt>
                  <c:pt idx="16">
                    <c:v>(en blanco)</c:v>
                  </c:pt>
                </c:lvl>
              </c:multiLvlStrCache>
            </c:multiLvlStrRef>
          </c:cat>
          <c:val>
            <c:numRef>
              <c:f>Gráficos_!$CP$45:$CP$62</c:f>
              <c:numCache>
                <c:formatCode>General</c:formatCode>
                <c:ptCount val="17"/>
                <c:pt idx="0">
                  <c:v>0</c:v>
                </c:pt>
                <c:pt idx="1">
                  <c:v>11</c:v>
                </c:pt>
                <c:pt idx="2">
                  <c:v>8</c:v>
                </c:pt>
                <c:pt idx="3">
                  <c:v>5</c:v>
                </c:pt>
                <c:pt idx="4">
                  <c:v>1</c:v>
                </c:pt>
                <c:pt idx="5">
                  <c:v>1</c:v>
                </c:pt>
                <c:pt idx="6">
                  <c:v>1</c:v>
                </c:pt>
                <c:pt idx="7">
                  <c:v>1</c:v>
                </c:pt>
                <c:pt idx="8">
                  <c:v>8</c:v>
                </c:pt>
                <c:pt idx="9">
                  <c:v>1</c:v>
                </c:pt>
                <c:pt idx="10">
                  <c:v>3</c:v>
                </c:pt>
                <c:pt idx="11">
                  <c:v>6</c:v>
                </c:pt>
                <c:pt idx="12">
                  <c:v>3</c:v>
                </c:pt>
                <c:pt idx="13">
                  <c:v>6</c:v>
                </c:pt>
                <c:pt idx="14">
                  <c:v>6</c:v>
                </c:pt>
                <c:pt idx="15">
                  <c:v>2</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Gráficos_!$CM$45:$CO$62</c:f>
              <c:multiLvlStrCache>
                <c:ptCount val="17"/>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Inscrito Nuevo</c:v>
                  </c:pt>
                  <c:pt idx="12">
                    <c:v>Inscrito Nuevo</c:v>
                  </c:pt>
                  <c:pt idx="13">
                    <c:v>Inscrito Nuevo</c:v>
                  </c:pt>
                  <c:pt idx="14">
                    <c:v>Inscrito Nuevo</c:v>
                  </c:pt>
                  <c:pt idx="15">
                    <c:v>Inscrito Nuevo</c:v>
                  </c:pt>
                  <c:pt idx="16">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Cajamarca-Febrero-Miércoles-7:00 a 9:30 pm-45700-Inscrito Nuevo</c:v>
                  </c:pt>
                  <c:pt idx="12">
                    <c:v>Cajamarca-Febrero-Viernes-3:30 a 6:00 pm-45702-Inscrito Nuevo</c:v>
                  </c:pt>
                  <c:pt idx="13">
                    <c:v>Cajamarca-Febrero-Sábado-3:30 a 6:00 pm-45703-Inscrito Nuevo</c:v>
                  </c:pt>
                  <c:pt idx="14">
                    <c:v>Cajamarca-Febrero-Sábado-10:00 a 12:30 pm-45703-Inscrito Nuevo</c:v>
                  </c:pt>
                  <c:pt idx="15">
                    <c:v>Cajamarca-Febrero-Sábado-4:00 a 6:00 pm-45703-Inscrito Nuevo</c:v>
                  </c:pt>
                  <c:pt idx="16">
                    <c:v>(en blanco)</c:v>
                  </c:pt>
                </c:lvl>
                <c:lvl>
                  <c:pt idx="1">
                    <c:v>10/01/2025</c:v>
                  </c:pt>
                  <c:pt idx="2">
                    <c:v>11/01/2025</c:v>
                  </c:pt>
                  <c:pt idx="8">
                    <c:v>21/01/2025</c:v>
                  </c:pt>
                  <c:pt idx="10">
                    <c:v>10/02/2025</c:v>
                  </c:pt>
                  <c:pt idx="11">
                    <c:v>12/02/2025</c:v>
                  </c:pt>
                  <c:pt idx="12">
                    <c:v>14/02/2025</c:v>
                  </c:pt>
                  <c:pt idx="13">
                    <c:v>15/02/2025</c:v>
                  </c:pt>
                  <c:pt idx="16">
                    <c:v>(en blanco)</c:v>
                  </c:pt>
                </c:lvl>
              </c:multiLvlStrCache>
            </c:multiLvlStrRef>
          </c:cat>
          <c:val>
            <c:numRef>
              <c:f>Gráficos_!$CQ$45:$CQ$62</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Gráficos_!$CM$45:$CO$62</c:f>
              <c:multiLvlStrCache>
                <c:ptCount val="17"/>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Inscrito Nuevo</c:v>
                  </c:pt>
                  <c:pt idx="12">
                    <c:v>Inscrito Nuevo</c:v>
                  </c:pt>
                  <c:pt idx="13">
                    <c:v>Inscrito Nuevo</c:v>
                  </c:pt>
                  <c:pt idx="14">
                    <c:v>Inscrito Nuevo</c:v>
                  </c:pt>
                  <c:pt idx="15">
                    <c:v>Inscrito Nuevo</c:v>
                  </c:pt>
                  <c:pt idx="16">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Cajamarca-Febrero-Miércoles-7:00 a 9:30 pm-45700-Inscrito Nuevo</c:v>
                  </c:pt>
                  <c:pt idx="12">
                    <c:v>Cajamarca-Febrero-Viernes-3:30 a 6:00 pm-45702-Inscrito Nuevo</c:v>
                  </c:pt>
                  <c:pt idx="13">
                    <c:v>Cajamarca-Febrero-Sábado-3:30 a 6:00 pm-45703-Inscrito Nuevo</c:v>
                  </c:pt>
                  <c:pt idx="14">
                    <c:v>Cajamarca-Febrero-Sábado-10:00 a 12:30 pm-45703-Inscrito Nuevo</c:v>
                  </c:pt>
                  <c:pt idx="15">
                    <c:v>Cajamarca-Febrero-Sábado-4:00 a 6:00 pm-45703-Inscrito Nuevo</c:v>
                  </c:pt>
                  <c:pt idx="16">
                    <c:v>(en blanco)</c:v>
                  </c:pt>
                </c:lvl>
                <c:lvl>
                  <c:pt idx="1">
                    <c:v>10/01/2025</c:v>
                  </c:pt>
                  <c:pt idx="2">
                    <c:v>11/01/2025</c:v>
                  </c:pt>
                  <c:pt idx="8">
                    <c:v>21/01/2025</c:v>
                  </c:pt>
                  <c:pt idx="10">
                    <c:v>10/02/2025</c:v>
                  </c:pt>
                  <c:pt idx="11">
                    <c:v>12/02/2025</c:v>
                  </c:pt>
                  <c:pt idx="12">
                    <c:v>14/02/2025</c:v>
                  </c:pt>
                  <c:pt idx="13">
                    <c:v>15/02/2025</c:v>
                  </c:pt>
                  <c:pt idx="16">
                    <c:v>(en blanco)</c:v>
                  </c:pt>
                </c:lvl>
              </c:multiLvlStrCache>
            </c:multiLvlStrRef>
          </c:cat>
          <c:val>
            <c:numRef>
              <c:f>Gráficos_!$CR$45:$CR$62</c:f>
              <c:numCache>
                <c:formatCode>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29513886"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54">
        <s v="Cajamarca-Enero-Viernes-3:30 a 6:00 pm-45667-Inscrito Nuevo"/>
        <s v="Cajamarca-Enero-Sábado-10:00 a 12:30 pm-45668-Inscrito Nuevo"/>
        <s v="Cajamarca-Enero-Sábado-3:30 a 6:00 pm-45668-Inscrito Nuevo"/>
        <s v="Cajamarca-Enero-Sábado-3:30 a 6:00 pm-45668-Pre-Inscrito"/>
        <s v="Cajamarca-Enero-Sábado-3:30 a 6:00 pm-45668-Cambio de horario"/>
        <s v="Cajamarca-Enero-Sábado-10:00 a 12:30 pm-45668-Pre-Inscrito"/>
        <s v="Cajamarca-Enero-Sábado-10:00 a 12:30 pm-45668-Recuperado otro año"/>
        <s v="Cajamarca-Enero-Martes-7:00 a 9:30 pm-45678-Inscrito Nuevo"/>
        <s v="Cajamarca-Enero-Martes-7:00 a 9:30 pm-45678-Recuperado otro año"/>
        <s v="Cajamarca-Febrero-Lunes-7:00 - 9:00-45698-Inscrito Nuevo"/>
        <s v="Cajamarca-Febrero-Miércoles-7:00 a 9:30 pm-45700-Inscrito Nuevo"/>
        <s v="Cajamarca-Febrero-Viernes-3:30 a 6:00 pm-45702-Inscrito Nuevo"/>
        <s v="Cajamarca-Febrero-Sábado-3:30 a 6:00 pm-45703-Inscrito Nuevo"/>
        <s v="Cajamarca-Febrero-Sábado-10:00 a 12:30 pm-45703-Inscrito Nuevo"/>
        <s v="Cajamarca-Febrero-Sábado-4:00 a 6:00 pm-45703-Inscrito Nuevo"/>
        <s v=""/>
        <m/>
        <s v="Cajamarca-Febrero-Lunes-7:00 - 9:00-45698-" u="1"/>
        <s v="Cajamarca-Febrero-Miércoles-7:00 a 9:30 pm-45700-" u="1"/>
        <s v="Cajamarca-Febrero-Viernes-3:30 a 6:00 pm-45702-" u="1"/>
        <s v="Cajamarca-Febrero-Sábado-3:30 a 6:00 pm-45703-" u="1"/>
        <s v="Cajamarca-Febrero-Sábado-10:00 a 12:30 pm-45703-" u="1"/>
        <s v="Cajamarca-Febrero-Sábado-4:00 a 6:00 pm-45703-" u="1"/>
        <s v="Cajamarca-Enero-Martes-7:00 a 9:30 pm-45671-Inscrito Nuevo"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Oratoria y Filosofía"/>
        <s v="Conócete a ti mismo"/>
        <s v=""/>
        <m/>
        <s v="Conócete a Ti Mismo y Oratoria" u="1"/>
        <s v="(blank)" u="1"/>
      </sharedItems>
    </cacheField>
    <cacheField name="Fecha Inicio grupo" numFmtId="0">
      <sharedItems containsDate="1" containsBlank="1" containsMixedTypes="1" minDate="2024-01-15T00:00:00" maxDate="2025-02-16T00:00:00" count="24">
        <d v="2025-01-10T00:00:00"/>
        <d v="2025-01-11T00:00:00"/>
        <d v="2025-01-21T00:00:00"/>
        <d v="2025-02-10T00:00:00"/>
        <d v="2025-02-12T00:00:00"/>
        <d v="2025-02-14T00:00:00"/>
        <d v="2025-02-15T00:00:00"/>
        <s v=""/>
        <m/>
        <d v="2025-01-14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January"/>
        <s v="February"/>
        <s v=""/>
        <m/>
        <s v="enero" u="1"/>
        <s v="febrero"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5">
        <s v="2025"/>
        <s v=""/>
        <m/>
        <s v="yyyy" u="1"/>
        <s v="2024" u="1"/>
      </sharedItems>
    </cacheField>
    <cacheField name="Tipo Incrito" numFmtId="0">
      <sharedItems containsBlank="1" count="8">
        <s v="Inscrito Nuevo"/>
        <s v="Pre-Inscrito"/>
        <s v="Cambio de horario"/>
        <s v="Recuperado otro año"/>
        <s v=""/>
        <m/>
        <s v="(blank)" u="1"/>
        <s v="Recuperado 2024"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11"/>
    </cacheField>
    <cacheField name="I" numFmtId="0">
      <sharedItems containsNonDate="0" containsString="0" containsBlank="1"/>
    </cacheField>
    <cacheField name="Sem. 01" numFmtId="0">
      <sharedItems containsBlank="1" containsMixedTypes="1" containsNumber="1" containsInteger="1" minValue="0" maxValue="10"/>
    </cacheField>
    <cacheField name="Sem. 02" numFmtId="0">
      <sharedItems containsBlank="1" containsMixedTypes="1" containsNumber="1" containsInteger="1" minValue="0" maxValue="9"/>
    </cacheField>
    <cacheField name="Sem. 03" numFmtId="0">
      <sharedItems containsBlank="1" containsMixedTypes="1" containsNumber="1" containsInteger="1" minValue="0" maxValue="8"/>
    </cacheField>
    <cacheField name="Sem. 04" numFmtId="0">
      <sharedItems containsBlank="1" containsMixedTypes="1" containsNumber="1" containsInteger="1" minValue="0" maxValue="6"/>
    </cacheField>
    <cacheField name="Sem. 05" numFmtId="0">
      <sharedItems containsBlank="1" containsMixedTypes="1" containsNumber="1" containsInteger="1" minValue="0" maxValue="4"/>
    </cacheField>
    <cacheField name="Sem. 06" numFmtId="0">
      <sharedItems containsBlank="1" containsMixedTypes="1" containsNumber="1" containsInteger="1" minValue="0" maxValue="0"/>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29513886"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Oratoria y Filosofía"/>
        <s v="Conócete a ti mismo"/>
        <s v=""/>
        <s v="Conócete a Ti Mismo y Oratoria" u="1"/>
      </sharedItems>
    </cacheField>
    <cacheField name="Fecha Inicio grupo" numFmtId="0">
      <sharedItems containsDate="1" containsMixedTypes="1" minDate="2024-01-15T00:00:00" maxDate="2025-02-16T00:00:00" count="21">
        <d v="2025-01-10T00:00:00"/>
        <d v="2025-01-11T00:00:00"/>
        <d v="2025-01-21T00:00:00"/>
        <d v="2025-02-10T00:00:00"/>
        <d v="2025-02-12T00:00:00"/>
        <d v="2025-02-14T00:00:00"/>
        <d v="2025-02-15T00:00:00"/>
        <s v=""/>
        <d v="2025-01-14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January"/>
        <s v="February"/>
        <s v=""/>
        <s v="enero" u="1"/>
        <s v="febrero" u="1"/>
        <s v="Abril" u="1"/>
        <s v="Mayo" u="1"/>
        <s v="Junio" u="1"/>
        <s v="Julio" u="1"/>
        <s v="Setiembre" u="1"/>
        <s v="Octubre" u="1"/>
        <s v="Noviembre" u="1"/>
      </sharedItems>
    </cacheField>
    <cacheField name="Año Inscrito" numFmtId="0">
      <sharedItems containsBlank="1"/>
    </cacheField>
    <cacheField name="Tipo Incrito" numFmtId="0">
      <sharedItems count="7">
        <s v="Inscrito Nuevo"/>
        <s v="Pre-Inscrito"/>
        <s v="Cambio de horario"/>
        <s v="Recuperado otro año"/>
        <s v=""/>
        <s v="(blank)" u="1"/>
        <s v="Recuperado 2024" u="1"/>
      </sharedItems>
    </cacheField>
    <cacheField name="Ética" numFmtId="0">
      <sharedItems count="14">
        <s v="Ricardo C."/>
        <s v="Gabriela V."/>
        <s v="Esmeralda N."/>
        <s v="Francisco C."/>
        <s v="Patricia V."/>
        <s v="Fernanda V."/>
        <s v=""/>
        <s v="(blank)" u="1"/>
        <s v="Erick" u="1"/>
        <s v="Rosmery Ruiz Cuarez " u="1"/>
        <s v="Yeni R. Arce Prado" u="1"/>
        <s v="Erick F. Meza Macedo" u="1"/>
        <s v="Daniel J. CHico Vallejo" u="1"/>
        <s v="Angélica del C." u="1"/>
      </sharedItems>
    </cacheField>
    <cacheField name="Soc - FH" numFmtId="0">
      <sharedItems count="14">
        <s v="Ricardo C."/>
        <s v="Gabriela V."/>
        <s v="Esmeralda N."/>
        <s v="Francisco C."/>
        <s v="Patricia V."/>
        <s v="Fernanda V."/>
        <s v=""/>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11"/>
    </cacheField>
    <cacheField name="I" numFmtId="0">
      <sharedItems containsNonDate="0" containsString="0" containsBlank="1"/>
    </cacheField>
    <cacheField name="Sem. 01" numFmtId="0">
      <sharedItems containsMixedTypes="1" containsNumber="1" containsInteger="1" minValue="0" maxValue="10"/>
    </cacheField>
    <cacheField name="Sem. 02" numFmtId="0">
      <sharedItems containsMixedTypes="1" containsNumber="1" containsInteger="1" minValue="0" maxValue="9"/>
    </cacheField>
    <cacheField name="Sem. 03" numFmtId="0">
      <sharedItems containsMixedTypes="1" containsNumber="1" containsInteger="1" minValue="0" maxValue="8"/>
    </cacheField>
    <cacheField name="Sem. 04" numFmtId="0">
      <sharedItems containsMixedTypes="1" containsNumber="1" containsInteger="1" minValue="0" maxValue="6"/>
    </cacheField>
    <cacheField name="Sem. 05" numFmtId="0">
      <sharedItems containsMixedTypes="1" containsNumber="1" containsInteger="1" minValue="0" maxValue="4"/>
    </cacheField>
    <cacheField name="Sem. 06" numFmtId="0">
      <sharedItems containsMixedTypes="1" containsNumber="1" containsInteger="1" minValue="0" maxValue="0"/>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29629632"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Oratoria y Filosofía"/>
        <s v="Conócete a ti mismo"/>
        <m/>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14">
        <s v="Sábado"/>
        <s v="Martes"/>
        <s v="Viernes"/>
        <s v="Sábado "/>
        <s v="Miércoles"/>
        <s v="Lunes"/>
        <m/>
        <s v="Miércoles de 7:00 a 9:30 p.m. | Inicio: 12 de febrero" u="1"/>
        <s v="Sábado de 3:30 p.m. a 6:00 p.m. | Inicio: 15 de febrero" u="1"/>
        <s v="Viernes de 3:30 p.m. a 6:00 p.m. | Inicio: 14 de febrero" u="1"/>
        <s v="Sábado de 10:00 am a 12:30 p.m. | Inicio: 15 de febrero" u="1"/>
        <s v="Lunes - Miércoles" u="1"/>
        <s v="Martes - Jueves" u="1"/>
        <s v="Jueves" u="1"/>
      </sharedItems>
    </cacheField>
    <cacheField name="Horario Inscrito" numFmtId="49">
      <sharedItems containsBlank="1" count="10">
        <s v="10:00 a 12:30 pm"/>
        <s v="7:00 a 9:30 pm"/>
        <s v="3:30 a 6:00 pm"/>
        <s v="7:00 - 9:00"/>
        <s v="4:00 a 6:00 pm"/>
        <m/>
        <s v="7-9pm" u="1"/>
        <s v="6:30 - 8:30" u="1"/>
        <s v="4:00 - 5:50" u="1"/>
        <s v="7:30 a 9:30 p.m." u="1"/>
      </sharedItems>
    </cacheField>
    <cacheField name="Fecha Inicio grupo" numFmtId="14">
      <sharedItems containsNonDate="0" containsDate="1" containsString="0" containsBlank="1" minDate="2024-01-15T00:00:00" maxDate="2025-02-16T00:00:00" count="22">
        <d v="2025-01-11T00:00:00"/>
        <d v="2025-01-21T00:00:00"/>
        <d v="2025-01-10T00:00:00"/>
        <m/>
        <d v="2025-02-15T00:00:00"/>
        <d v="2025-02-14T00:00:00"/>
        <d v="2025-02-12T00:00:00"/>
        <d v="2025-02-10T00:00:00"/>
        <d v="2025-01-14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166726" maxValue="998619368"/>
    </cacheField>
    <cacheField name="Correo" numFmtId="0">
      <sharedItems containsBlank="1"/>
    </cacheField>
    <cacheField name="Fecha de nac" numFmtId="0">
      <sharedItems containsNonDate="0" containsDate="1" containsString="0" containsBlank="1" minDate="1970-01-01T00:00:00" maxDate="2025-02-16T00:00:00"/>
    </cacheField>
    <cacheField name="Edad" numFmtId="0">
      <sharedItems containsMixedTypes="1" containsNumber="1" containsInteger="1" minValue="0" maxValue="55"/>
    </cacheField>
    <cacheField name="Grupo" numFmtId="0">
      <sharedItems containsBlank="1"/>
    </cacheField>
    <cacheField name="Tipo Incrito" numFmtId="0">
      <sharedItems containsBlank="1" count="6">
        <s v="Inscrito Nuevo"/>
        <s v="Pre-Inscrito"/>
        <s v="Cambio de horario"/>
        <s v="Recuperado otro año"/>
        <m/>
        <s v="Recuperado 2024"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4T00:00:00" maxDate="2025-03-02T00:00:00"/>
    </cacheField>
    <cacheField name="Fecha Finalización" numFmtId="14">
      <sharedItems containsDate="1" containsMixedTypes="1" minDate="2025-04-10T00:00:00" maxDate="2025-05-16T00:00:00"/>
    </cacheField>
    <cacheField name="Ética" numFmtId="0">
      <sharedItems containsBlank="1" count="13">
        <s v="Gabriela V."/>
        <s v="Esmeralda N."/>
        <s v="Ricardo C."/>
        <m/>
        <s v="Fernanda V."/>
        <s v="Patricia V."/>
        <s v="Francisco C."/>
        <s v="Erick" u="1"/>
        <s v="Rosmery Ruiz Cuarez " u="1"/>
        <s v="Yeni R. Arce Prado" u="1"/>
        <s v="Erick F. Meza Macedo" u="1"/>
        <s v="Daniel J. CHico Vallejo" u="1"/>
        <s v="Angélica del C." u="1"/>
      </sharedItems>
    </cacheField>
    <cacheField name="Soc - FH" numFmtId="0">
      <sharedItems containsBlank="1" count="13">
        <s v="Gabriela V."/>
        <s v="Esmeralda N."/>
        <s v="Ricardo C."/>
        <m/>
        <s v="Fernanda V."/>
        <s v="Patricia V."/>
        <s v="Francisco C."/>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NonDate="0" containsString="0"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39">
        <s v="Cajamarca-Enero-Sábado-10:00 a 12:30 pm-45668-Inscrito Nuevo"/>
        <s v="Cajamarca-Enero-Martes-7:00 a 9:30 pm-45678-Inscrito Nuevo"/>
        <s v="Cajamarca-Enero-Viernes-3:30 a 6:00 pm-45667-Inscrito Nuevo"/>
        <s v="Cajamarca-Enero-Sábado-3:30 a 6:00 pm-45668-Inscrito Nuevo"/>
        <s v="Cajamarca-Enero-Sábado-3:30 a 6:00 pm-45668-Pre-Inscrito"/>
        <s v="Cajamarca-Enero-Sábado-3:30 a 6:00 pm-45668-Cambio de horario"/>
        <s v="Cajamarca-Enero-Sábado-10:00 a 12:30 pm-45668-Pre-Inscrito"/>
        <s v="Cajamarca-Enero-Martes-7:00 a 9:30 pm-45678-Recuperado otro año"/>
        <s v="Cajamarca-Enero-Sábado-10:00 a 12:30 pm-45668-Recuperado otro año"/>
        <s v=""/>
        <s v="Cajamarca-Febrero-Sábado-3:30 a 6:00 pm-45703-Inscrito Nuevo"/>
        <s v="Cajamarca-Febrero-Sábado-10:00 a 12:30 pm-45703-Inscrito Nuevo"/>
        <s v="Cajamarca-Febrero-Viernes-3:30 a 6:00 pm-45702-Inscrito Nuevo"/>
        <s v="Cajamarca-Febrero-Miércoles-7:00 a 9:30 pm-45700-Inscrito Nuevo"/>
        <s v="Cajamarca-Febrero-Lunes-7:00 - 9:00-45698-Inscrito Nuevo"/>
        <s v="Cajamarca-Febrero-Sábado-4:00 a 6:00 pm-45703-Inscrito Nuevo"/>
        <s v="Cajamarca-Febrero-Sábado-3:30 a 6:00 pm-45703-" u="1"/>
        <s v="Cajamarca-Febrero-Sábado-10:00 a 12:30 pm-45703-" u="1"/>
        <s v="Cajamarca-Febrero-Viernes-3:30 a 6:00 pm-45702-" u="1"/>
        <s v="Cajamarca-Febrero-Miércoles-7:00 a 9:30 pm-45700-" u="1"/>
        <s v="Cajamarca-Febrero-Lunes-7:00 - 9:00-45698-" u="1"/>
        <s v="Cajamarca-Febrero-Sábado-4:00 a 6:00 pm-45703-" u="1"/>
        <s v="Cajamarca-Enero-Martes-7:00 a 9:30 pm-45671-Inscrito Nuevo"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0T00:00:00" endDate="2025-02-16T00:00:00"/>
        <groupItems count="368">
          <s v="&lt;10/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6/02/2025"/>
        </groupItems>
      </fieldGroup>
    </cacheField>
    <cacheField name="Meses (Fecha Inicio grupo)" numFmtId="0" databaseField="0">
      <fieldGroup base="4">
        <rangePr groupBy="months" startDate="2025-01-10T00:00:00" endDate="2025-02-16T00:00:00"/>
        <groupItems count="14">
          <s v="&lt;10/01/2025"/>
          <s v="Ene"/>
          <s v="Feb"/>
          <s v="Mar"/>
          <s v="Abr"/>
          <s v="May"/>
          <s v="Jun"/>
          <s v="Jul"/>
          <s v="Ago"/>
          <s v="Set"/>
          <s v="Oct"/>
          <s v="Nov"/>
          <s v="Dic"/>
          <s v="&gt;16/0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29976855" createdVersion="8" refreshedVersion="8" minRefreshableVersion="3" recordCount="1096" xr:uid="{096C7FFC-8E82-4FE4-8880-F19C62CA8EC0}">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6">
        <s v="10:00 a 12:30 pm"/>
        <s v="7:00 a 9:30 pm"/>
        <s v="3:30 a 6:00 pm"/>
        <s v="7:00 - 9:00"/>
        <s v="4:00 a 6:00 pm"/>
        <m/>
      </sharedItems>
    </cacheField>
    <cacheField name="Fecha Inicio grupo" numFmtId="14">
      <sharedItems containsNonDate="0" containsDate="1" containsString="0" containsBlank="1" minDate="2025-01-10T00:00:00" maxDate="2025-02-16T00:00:00" count="9">
        <d v="2025-01-11T00:00:00"/>
        <d v="2025-01-21T00:00:00"/>
        <d v="2025-01-10T00:00:00"/>
        <m/>
        <d v="2025-02-15T00:00:00"/>
        <d v="2025-02-14T00:00:00"/>
        <d v="2025-02-12T00:00:00"/>
        <d v="2025-02-10T00:00:00"/>
        <d v="2025-01-14T00:00:00" u="1"/>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166726" maxValue="998619368"/>
    </cacheField>
    <cacheField name="Correo" numFmtId="0">
      <sharedItems containsBlank="1"/>
    </cacheField>
    <cacheField name="Fecha de nac" numFmtId="0">
      <sharedItems containsNonDate="0" containsDate="1" containsString="0" containsBlank="1" minDate="1970-01-01T00:00:00" maxDate="2025-02-16T00:00:00"/>
    </cacheField>
    <cacheField name="Edad" numFmtId="0">
      <sharedItems containsMixedTypes="1" containsNumber="1" containsInteger="1" minValue="0" maxValue="55"/>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4T00:00:00" maxDate="2025-03-02T00:00:00"/>
    </cacheField>
    <cacheField name="Fecha Finalización" numFmtId="14">
      <sharedItems containsDate="1" containsMixedTypes="1" minDate="2025-04-10T00:00:00" maxDate="2025-05-16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NonDate="0" containsString="0"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1-31T00:00:00" maxDate="2025-03-09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0T00:00:00" endDate="2025-02-16T00:00:00"/>
        <groupItems count="368">
          <s v="&lt;10/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6/02/2025"/>
        </groupItems>
      </fieldGroup>
    </cacheField>
    <cacheField name="Meses (Fecha Inicio grupo)" numFmtId="0" databaseField="0">
      <fieldGroup base="4">
        <rangePr groupBy="months" startDate="2025-01-10T00:00:00" endDate="2025-02-16T00:00:00"/>
        <groupItems count="14">
          <s v="&lt;10/01/2025"/>
          <s v="Ene"/>
          <s v="Feb"/>
          <s v="Mar"/>
          <s v="Abr"/>
          <s v="May"/>
          <s v="Jun"/>
          <s v="Jul"/>
          <s v="Ago"/>
          <s v="Set"/>
          <s v="Oct"/>
          <s v="Nov"/>
          <s v="Dic"/>
          <s v="&gt;16/0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Ricardo C."/>
    <s v="Ricardo C."/>
    <n v="11"/>
    <m/>
    <n v="10"/>
    <n v="9"/>
    <n v="8"/>
    <n v="6"/>
    <n v="4"/>
    <n v="0"/>
    <n v="0"/>
    <n v="0"/>
    <n v="0"/>
    <n v="0"/>
    <n v="0"/>
    <n v="0"/>
    <n v="0"/>
    <n v="0"/>
    <n v="0"/>
    <n v="0"/>
    <n v="0"/>
  </r>
  <r>
    <x v="1"/>
    <x v="0"/>
    <x v="1"/>
    <x v="0"/>
    <x v="0"/>
    <x v="0"/>
    <s v="Gabriela V."/>
    <s v="Gabriela V."/>
    <n v="8"/>
    <m/>
    <n v="8"/>
    <n v="5"/>
    <n v="3"/>
    <n v="0"/>
    <n v="0"/>
    <n v="0"/>
    <n v="0"/>
    <n v="0"/>
    <n v="0"/>
    <n v="0"/>
    <n v="0"/>
    <n v="0"/>
    <n v="0"/>
    <n v="0"/>
    <n v="0"/>
    <n v="0"/>
    <n v="0"/>
  </r>
  <r>
    <x v="2"/>
    <x v="0"/>
    <x v="1"/>
    <x v="0"/>
    <x v="0"/>
    <x v="0"/>
    <s v="Ricardo C."/>
    <s v="Ricardo C."/>
    <n v="5"/>
    <m/>
    <n v="5"/>
    <n v="5"/>
    <n v="5"/>
    <n v="5"/>
    <n v="4"/>
    <n v="0"/>
    <n v="0"/>
    <n v="0"/>
    <n v="0"/>
    <n v="0"/>
    <n v="0"/>
    <n v="0"/>
    <n v="0"/>
    <n v="0"/>
    <n v="0"/>
    <n v="0"/>
    <n v="0"/>
  </r>
  <r>
    <x v="3"/>
    <x v="0"/>
    <x v="1"/>
    <x v="0"/>
    <x v="0"/>
    <x v="1"/>
    <s v="Ricardo C."/>
    <s v="Ricardo C."/>
    <n v="1"/>
    <m/>
    <n v="0"/>
    <n v="0"/>
    <n v="0"/>
    <n v="0"/>
    <n v="0"/>
    <n v="0"/>
    <n v="0"/>
    <n v="0"/>
    <n v="0"/>
    <n v="0"/>
    <n v="0"/>
    <n v="0"/>
    <n v="0"/>
    <n v="0"/>
    <n v="0"/>
    <n v="0"/>
    <n v="0"/>
  </r>
  <r>
    <x v="4"/>
    <x v="0"/>
    <x v="1"/>
    <x v="0"/>
    <x v="0"/>
    <x v="2"/>
    <s v="Ricardo C."/>
    <s v="Ricardo C."/>
    <n v="1"/>
    <m/>
    <n v="0"/>
    <n v="0"/>
    <n v="0"/>
    <n v="0"/>
    <n v="0"/>
    <n v="0"/>
    <n v="0"/>
    <n v="0"/>
    <n v="0"/>
    <n v="0"/>
    <n v="0"/>
    <n v="0"/>
    <n v="0"/>
    <n v="0"/>
    <n v="0"/>
    <n v="0"/>
    <n v="0"/>
  </r>
  <r>
    <x v="5"/>
    <x v="0"/>
    <x v="1"/>
    <x v="0"/>
    <x v="0"/>
    <x v="1"/>
    <s v="Gabriela V."/>
    <s v="Gabriela V."/>
    <n v="1"/>
    <m/>
    <n v="0"/>
    <n v="0"/>
    <n v="0"/>
    <n v="0"/>
    <n v="0"/>
    <n v="0"/>
    <n v="0"/>
    <n v="0"/>
    <n v="0"/>
    <n v="0"/>
    <n v="0"/>
    <n v="0"/>
    <n v="0"/>
    <n v="0"/>
    <n v="0"/>
    <n v="0"/>
    <n v="0"/>
  </r>
  <r>
    <x v="6"/>
    <x v="0"/>
    <x v="1"/>
    <x v="0"/>
    <x v="0"/>
    <x v="3"/>
    <s v="Gabriela V."/>
    <s v="Gabriela V."/>
    <n v="1"/>
    <m/>
    <n v="1"/>
    <n v="0"/>
    <n v="0"/>
    <n v="0"/>
    <n v="0"/>
    <n v="0"/>
    <n v="0"/>
    <n v="0"/>
    <n v="0"/>
    <n v="0"/>
    <n v="0"/>
    <n v="0"/>
    <n v="0"/>
    <n v="0"/>
    <n v="0"/>
    <n v="0"/>
    <n v="0"/>
  </r>
  <r>
    <x v="7"/>
    <x v="0"/>
    <x v="2"/>
    <x v="0"/>
    <x v="0"/>
    <x v="0"/>
    <s v="Esmeralda N."/>
    <s v="Esmeralda N."/>
    <n v="8"/>
    <m/>
    <n v="8"/>
    <n v="7"/>
    <n v="3"/>
    <n v="5"/>
    <n v="4"/>
    <n v="0"/>
    <n v="0"/>
    <n v="0"/>
    <n v="0"/>
    <n v="0"/>
    <n v="0"/>
    <n v="0"/>
    <n v="0"/>
    <n v="0"/>
    <n v="0"/>
    <n v="0"/>
    <n v="0"/>
  </r>
  <r>
    <x v="8"/>
    <x v="0"/>
    <x v="2"/>
    <x v="0"/>
    <x v="0"/>
    <x v="3"/>
    <s v="Esmeralda N."/>
    <s v="Esmeralda N."/>
    <n v="1"/>
    <m/>
    <n v="1"/>
    <n v="1"/>
    <n v="1"/>
    <n v="0"/>
    <n v="1"/>
    <n v="0"/>
    <n v="0"/>
    <n v="0"/>
    <n v="0"/>
    <n v="0"/>
    <n v="0"/>
    <n v="0"/>
    <n v="0"/>
    <n v="0"/>
    <n v="0"/>
    <n v="0"/>
    <n v="0"/>
  </r>
  <r>
    <x v="9"/>
    <x v="1"/>
    <x v="3"/>
    <x v="1"/>
    <x v="0"/>
    <x v="0"/>
    <s v="Francisco C."/>
    <s v="Francisco C."/>
    <n v="3"/>
    <m/>
    <n v="3"/>
    <n v="3"/>
    <n v="0"/>
    <n v="0"/>
    <n v="0"/>
    <n v="0"/>
    <n v="0"/>
    <n v="0"/>
    <n v="0"/>
    <n v="0"/>
    <n v="0"/>
    <n v="0"/>
    <n v="0"/>
    <n v="0"/>
    <n v="0"/>
    <n v="0"/>
    <n v="0"/>
  </r>
  <r>
    <x v="10"/>
    <x v="0"/>
    <x v="4"/>
    <x v="1"/>
    <x v="0"/>
    <x v="0"/>
    <s v="Patricia V."/>
    <s v="Patricia V."/>
    <n v="6"/>
    <m/>
    <n v="6"/>
    <n v="6"/>
    <n v="0"/>
    <n v="0"/>
    <n v="0"/>
    <n v="0"/>
    <n v="0"/>
    <n v="0"/>
    <n v="0"/>
    <n v="0"/>
    <n v="0"/>
    <n v="0"/>
    <n v="0"/>
    <n v="0"/>
    <n v="0"/>
    <n v="0"/>
    <n v="0"/>
  </r>
  <r>
    <x v="11"/>
    <x v="0"/>
    <x v="5"/>
    <x v="1"/>
    <x v="0"/>
    <x v="0"/>
    <s v="Fernanda V."/>
    <s v="Fernanda V."/>
    <n v="3"/>
    <m/>
    <n v="0"/>
    <n v="0"/>
    <n v="0"/>
    <n v="0"/>
    <n v="0"/>
    <n v="0"/>
    <n v="0"/>
    <n v="0"/>
    <n v="0"/>
    <n v="0"/>
    <n v="0"/>
    <n v="0"/>
    <n v="0"/>
    <n v="0"/>
    <n v="0"/>
    <n v="0"/>
    <n v="0"/>
  </r>
  <r>
    <x v="12"/>
    <x v="0"/>
    <x v="6"/>
    <x v="1"/>
    <x v="0"/>
    <x v="0"/>
    <s v=""/>
    <s v=""/>
    <n v="4"/>
    <m/>
    <n v="0"/>
    <n v="0"/>
    <n v="0"/>
    <n v="0"/>
    <n v="0"/>
    <n v="0"/>
    <n v="0"/>
    <n v="0"/>
    <n v="0"/>
    <n v="0"/>
    <n v="0"/>
    <n v="0"/>
    <n v="0"/>
    <n v="0"/>
    <n v="0"/>
    <n v="0"/>
    <n v="0"/>
  </r>
  <r>
    <x v="12"/>
    <x v="0"/>
    <x v="6"/>
    <x v="1"/>
    <x v="0"/>
    <x v="0"/>
    <s v="Ricardo C."/>
    <s v="Ricardo C."/>
    <n v="2"/>
    <m/>
    <n v="0"/>
    <n v="0"/>
    <n v="0"/>
    <n v="0"/>
    <n v="0"/>
    <n v="0"/>
    <n v="0"/>
    <n v="0"/>
    <n v="0"/>
    <n v="0"/>
    <n v="0"/>
    <n v="0"/>
    <n v="0"/>
    <n v="0"/>
    <n v="0"/>
    <n v="0"/>
    <n v="0"/>
  </r>
  <r>
    <x v="13"/>
    <x v="0"/>
    <x v="6"/>
    <x v="1"/>
    <x v="0"/>
    <x v="0"/>
    <s v="Esmeralda N."/>
    <s v="Esmeralda N."/>
    <n v="6"/>
    <m/>
    <n v="0"/>
    <n v="0"/>
    <n v="0"/>
    <n v="0"/>
    <n v="0"/>
    <n v="0"/>
    <n v="0"/>
    <n v="0"/>
    <n v="0"/>
    <n v="0"/>
    <n v="0"/>
    <n v="0"/>
    <n v="0"/>
    <n v="0"/>
    <n v="0"/>
    <n v="0"/>
    <n v="0"/>
  </r>
  <r>
    <x v="14"/>
    <x v="1"/>
    <x v="6"/>
    <x v="1"/>
    <x v="0"/>
    <x v="0"/>
    <s v="Gabriela V."/>
    <s v="Gabriela V."/>
    <n v="2"/>
    <m/>
    <n v="2"/>
    <n v="0"/>
    <n v="0"/>
    <n v="0"/>
    <n v="0"/>
    <n v="0"/>
    <n v="0"/>
    <n v="0"/>
    <n v="0"/>
    <n v="0"/>
    <n v="0"/>
    <n v="0"/>
    <n v="0"/>
    <n v="0"/>
    <n v="0"/>
    <n v="0"/>
    <n v="0"/>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1"/>
    <x v="4"/>
    <s v=""/>
    <s v=""/>
    <s v=""/>
    <m/>
    <s v=""/>
    <s v=""/>
    <s v=""/>
    <s v=""/>
    <s v=""/>
    <s v=""/>
    <s v=""/>
    <s v=""/>
    <s v=""/>
    <s v=""/>
    <s v=""/>
    <s v=""/>
    <s v=""/>
    <s v=""/>
    <s v=""/>
    <s v=""/>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5"/>
    <x v="2"/>
    <x v="7"/>
    <x v="2"/>
    <x v="2"/>
    <x v="4"/>
    <s v=""/>
    <s v=""/>
    <s v=""/>
    <m/>
    <s v=""/>
    <s v=""/>
    <s v=""/>
    <s v=""/>
    <s v=""/>
    <s v=""/>
    <s v=""/>
    <s v=""/>
    <s v=""/>
    <s v=""/>
    <s v=""/>
    <s v=""/>
    <m/>
    <m/>
    <m/>
    <m/>
    <s v=""/>
  </r>
  <r>
    <x v="16"/>
    <x v="3"/>
    <x v="8"/>
    <x v="3"/>
    <x v="2"/>
    <x v="5"/>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Cajamarca-Enero-Viernes-3:30 a 6:00 pm-45667-Inscrito Nuevo"/>
    <x v="0"/>
    <x v="0"/>
    <x v="0"/>
    <s v="2025"/>
    <x v="0"/>
    <x v="0"/>
    <x v="0"/>
    <n v="11"/>
    <m/>
    <n v="10"/>
    <n v="9"/>
    <n v="8"/>
    <n v="6"/>
    <n v="4"/>
    <n v="0"/>
    <n v="0"/>
    <n v="0"/>
    <n v="0"/>
    <n v="0"/>
    <n v="0"/>
    <n v="0"/>
    <n v="0"/>
    <n v="0"/>
    <n v="0"/>
    <n v="0"/>
    <n v="0"/>
  </r>
  <r>
    <s v="Cajamarca-Enero-Sábado-10:00 a 12:30 pm-45668-Inscrito Nuevo"/>
    <x v="0"/>
    <x v="1"/>
    <x v="0"/>
    <s v="2025"/>
    <x v="0"/>
    <x v="1"/>
    <x v="1"/>
    <n v="8"/>
    <m/>
    <n v="8"/>
    <n v="5"/>
    <n v="3"/>
    <n v="0"/>
    <n v="0"/>
    <n v="0"/>
    <n v="0"/>
    <n v="0"/>
    <n v="0"/>
    <n v="0"/>
    <n v="0"/>
    <n v="0"/>
    <n v="0"/>
    <n v="0"/>
    <n v="0"/>
    <n v="0"/>
    <n v="0"/>
  </r>
  <r>
    <s v="Cajamarca-Enero-Sábado-3:30 a 6:00 pm-45668-Inscrito Nuevo"/>
    <x v="0"/>
    <x v="1"/>
    <x v="0"/>
    <s v="2025"/>
    <x v="0"/>
    <x v="0"/>
    <x v="0"/>
    <n v="5"/>
    <m/>
    <n v="5"/>
    <n v="5"/>
    <n v="5"/>
    <n v="5"/>
    <n v="4"/>
    <n v="0"/>
    <n v="0"/>
    <n v="0"/>
    <n v="0"/>
    <n v="0"/>
    <n v="0"/>
    <n v="0"/>
    <n v="0"/>
    <n v="0"/>
    <n v="0"/>
    <n v="0"/>
    <n v="0"/>
  </r>
  <r>
    <s v="Cajamarca-Enero-Sábado-3:30 a 6:00 pm-45668-Pre-Inscrito"/>
    <x v="0"/>
    <x v="1"/>
    <x v="0"/>
    <s v="2025"/>
    <x v="1"/>
    <x v="0"/>
    <x v="0"/>
    <n v="1"/>
    <m/>
    <n v="0"/>
    <n v="0"/>
    <n v="0"/>
    <n v="0"/>
    <n v="0"/>
    <n v="0"/>
    <n v="0"/>
    <n v="0"/>
    <n v="0"/>
    <n v="0"/>
    <n v="0"/>
    <n v="0"/>
    <n v="0"/>
    <n v="0"/>
    <n v="0"/>
    <n v="0"/>
    <n v="0"/>
  </r>
  <r>
    <s v="Cajamarca-Enero-Sábado-3:30 a 6:00 pm-45668-Cambio de horario"/>
    <x v="0"/>
    <x v="1"/>
    <x v="0"/>
    <s v="2025"/>
    <x v="2"/>
    <x v="0"/>
    <x v="0"/>
    <n v="1"/>
    <m/>
    <n v="0"/>
    <n v="0"/>
    <n v="0"/>
    <n v="0"/>
    <n v="0"/>
    <n v="0"/>
    <n v="0"/>
    <n v="0"/>
    <n v="0"/>
    <n v="0"/>
    <n v="0"/>
    <n v="0"/>
    <n v="0"/>
    <n v="0"/>
    <n v="0"/>
    <n v="0"/>
    <n v="0"/>
  </r>
  <r>
    <s v="Cajamarca-Enero-Sábado-10:00 a 12:30 pm-45668-Pre-Inscrito"/>
    <x v="0"/>
    <x v="1"/>
    <x v="0"/>
    <s v="2025"/>
    <x v="1"/>
    <x v="1"/>
    <x v="1"/>
    <n v="1"/>
    <m/>
    <n v="0"/>
    <n v="0"/>
    <n v="0"/>
    <n v="0"/>
    <n v="0"/>
    <n v="0"/>
    <n v="0"/>
    <n v="0"/>
    <n v="0"/>
    <n v="0"/>
    <n v="0"/>
    <n v="0"/>
    <n v="0"/>
    <n v="0"/>
    <n v="0"/>
    <n v="0"/>
    <n v="0"/>
  </r>
  <r>
    <s v="Cajamarca-Enero-Sábado-10:00 a 12:30 pm-45668-Recuperado otro año"/>
    <x v="0"/>
    <x v="1"/>
    <x v="0"/>
    <s v="2025"/>
    <x v="3"/>
    <x v="1"/>
    <x v="1"/>
    <n v="1"/>
    <m/>
    <n v="1"/>
    <n v="0"/>
    <n v="0"/>
    <n v="0"/>
    <n v="0"/>
    <n v="0"/>
    <n v="0"/>
    <n v="0"/>
    <n v="0"/>
    <n v="0"/>
    <n v="0"/>
    <n v="0"/>
    <n v="0"/>
    <n v="0"/>
    <n v="0"/>
    <n v="0"/>
    <n v="0"/>
  </r>
  <r>
    <s v="Cajamarca-Enero-Martes-7:00 a 9:30 pm-45678-Inscrito Nuevo"/>
    <x v="0"/>
    <x v="2"/>
    <x v="0"/>
    <s v="2025"/>
    <x v="0"/>
    <x v="2"/>
    <x v="2"/>
    <n v="8"/>
    <m/>
    <n v="8"/>
    <n v="7"/>
    <n v="3"/>
    <n v="5"/>
    <n v="4"/>
    <n v="0"/>
    <n v="0"/>
    <n v="0"/>
    <n v="0"/>
    <n v="0"/>
    <n v="0"/>
    <n v="0"/>
    <n v="0"/>
    <n v="0"/>
    <n v="0"/>
    <n v="0"/>
    <n v="0"/>
  </r>
  <r>
    <s v="Cajamarca-Enero-Martes-7:00 a 9:30 pm-45678-Recuperado otro año"/>
    <x v="0"/>
    <x v="2"/>
    <x v="0"/>
    <s v="2025"/>
    <x v="3"/>
    <x v="2"/>
    <x v="2"/>
    <n v="1"/>
    <m/>
    <n v="1"/>
    <n v="1"/>
    <n v="1"/>
    <n v="0"/>
    <n v="1"/>
    <n v="0"/>
    <n v="0"/>
    <n v="0"/>
    <n v="0"/>
    <n v="0"/>
    <n v="0"/>
    <n v="0"/>
    <n v="0"/>
    <n v="0"/>
    <n v="0"/>
    <n v="0"/>
    <n v="0"/>
  </r>
  <r>
    <s v="Cajamarca-Febrero-Lunes-7:00 - 9:00-45698-Inscrito Nuevo"/>
    <x v="1"/>
    <x v="3"/>
    <x v="1"/>
    <s v="2025"/>
    <x v="0"/>
    <x v="3"/>
    <x v="3"/>
    <n v="3"/>
    <m/>
    <n v="3"/>
    <n v="3"/>
    <n v="0"/>
    <n v="0"/>
    <n v="0"/>
    <n v="0"/>
    <n v="0"/>
    <n v="0"/>
    <n v="0"/>
    <n v="0"/>
    <n v="0"/>
    <n v="0"/>
    <n v="0"/>
    <n v="0"/>
    <n v="0"/>
    <n v="0"/>
    <n v="0"/>
  </r>
  <r>
    <s v="Cajamarca-Febrero-Miércoles-7:00 a 9:30 pm-45700-Inscrito Nuevo"/>
    <x v="0"/>
    <x v="4"/>
    <x v="1"/>
    <s v="2025"/>
    <x v="0"/>
    <x v="4"/>
    <x v="4"/>
    <n v="6"/>
    <m/>
    <n v="6"/>
    <n v="6"/>
    <n v="0"/>
    <n v="0"/>
    <n v="0"/>
    <n v="0"/>
    <n v="0"/>
    <n v="0"/>
    <n v="0"/>
    <n v="0"/>
    <n v="0"/>
    <n v="0"/>
    <n v="0"/>
    <n v="0"/>
    <n v="0"/>
    <n v="0"/>
    <n v="0"/>
  </r>
  <r>
    <s v="Cajamarca-Febrero-Viernes-3:30 a 6:00 pm-45702-Inscrito Nuevo"/>
    <x v="0"/>
    <x v="5"/>
    <x v="1"/>
    <s v="2025"/>
    <x v="0"/>
    <x v="5"/>
    <x v="5"/>
    <n v="3"/>
    <m/>
    <n v="0"/>
    <n v="0"/>
    <n v="0"/>
    <n v="0"/>
    <n v="0"/>
    <n v="0"/>
    <n v="0"/>
    <n v="0"/>
    <n v="0"/>
    <n v="0"/>
    <n v="0"/>
    <n v="0"/>
    <n v="0"/>
    <n v="0"/>
    <n v="0"/>
    <n v="0"/>
    <n v="0"/>
  </r>
  <r>
    <s v="Cajamarca-Febrero-Sábado-3:30 a 6:00 pm-45703-Inscrito Nuevo"/>
    <x v="0"/>
    <x v="6"/>
    <x v="1"/>
    <s v="2025"/>
    <x v="0"/>
    <x v="6"/>
    <x v="6"/>
    <n v="4"/>
    <m/>
    <n v="0"/>
    <n v="0"/>
    <n v="0"/>
    <n v="0"/>
    <n v="0"/>
    <n v="0"/>
    <n v="0"/>
    <n v="0"/>
    <n v="0"/>
    <n v="0"/>
    <n v="0"/>
    <n v="0"/>
    <n v="0"/>
    <n v="0"/>
    <n v="0"/>
    <n v="0"/>
    <n v="0"/>
  </r>
  <r>
    <s v="Cajamarca-Febrero-Sábado-3:30 a 6:00 pm-45703-Inscrito Nuevo"/>
    <x v="0"/>
    <x v="6"/>
    <x v="1"/>
    <s v="2025"/>
    <x v="0"/>
    <x v="0"/>
    <x v="0"/>
    <n v="2"/>
    <m/>
    <n v="0"/>
    <n v="0"/>
    <n v="0"/>
    <n v="0"/>
    <n v="0"/>
    <n v="0"/>
    <n v="0"/>
    <n v="0"/>
    <n v="0"/>
    <n v="0"/>
    <n v="0"/>
    <n v="0"/>
    <n v="0"/>
    <n v="0"/>
    <n v="0"/>
    <n v="0"/>
    <n v="0"/>
  </r>
  <r>
    <s v="Cajamarca-Febrero-Sábado-10:00 a 12:30 pm-45703-Inscrito Nuevo"/>
    <x v="0"/>
    <x v="6"/>
    <x v="1"/>
    <s v="2025"/>
    <x v="0"/>
    <x v="2"/>
    <x v="2"/>
    <n v="6"/>
    <m/>
    <n v="0"/>
    <n v="0"/>
    <n v="0"/>
    <n v="0"/>
    <n v="0"/>
    <n v="0"/>
    <n v="0"/>
    <n v="0"/>
    <n v="0"/>
    <n v="0"/>
    <n v="0"/>
    <n v="0"/>
    <n v="0"/>
    <n v="0"/>
    <n v="0"/>
    <n v="0"/>
    <n v="0"/>
  </r>
  <r>
    <s v="Cajamarca-Febrero-Sábado-4:00 a 6:00 pm-45703-Inscrito Nuevo"/>
    <x v="1"/>
    <x v="6"/>
    <x v="1"/>
    <s v="2025"/>
    <x v="0"/>
    <x v="1"/>
    <x v="1"/>
    <n v="2"/>
    <m/>
    <n v="2"/>
    <n v="0"/>
    <n v="0"/>
    <n v="0"/>
    <n v="0"/>
    <n v="0"/>
    <n v="0"/>
    <n v="0"/>
    <n v="0"/>
    <n v="0"/>
    <n v="0"/>
    <n v="0"/>
    <n v="0"/>
    <n v="0"/>
    <n v="0"/>
    <n v="0"/>
    <n v="0"/>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s v=""/>
    <x v="4"/>
    <x v="6"/>
    <x v="6"/>
    <s v=""/>
    <m/>
    <s v=""/>
    <s v=""/>
    <s v=""/>
    <s v=""/>
    <s v=""/>
    <s v=""/>
    <s v=""/>
    <s v=""/>
    <s v=""/>
    <s v=""/>
    <s v=""/>
    <s v=""/>
    <s v=""/>
    <s v=""/>
    <s v=""/>
    <s v=""/>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r>
    <s v=""/>
    <x v="2"/>
    <x v="7"/>
    <x v="2"/>
    <m/>
    <x v="4"/>
    <x v="6"/>
    <x v="6"/>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Dylan"/>
    <s v="71650239"/>
    <s v="Anderson"/>
    <s v="Becerra Briones"/>
    <n v="973332002"/>
    <s v="anderson9320elbig@gmail.com"/>
    <d v="1993-02-26T00:00:00"/>
    <n v="31"/>
    <s v="Nuth II"/>
    <x v="0"/>
    <m/>
    <m/>
    <m/>
    <m/>
    <d v="2025-01-25T00:00:00"/>
    <d v="2025-04-11T00:00:00"/>
    <x v="0"/>
    <x v="0"/>
    <s v="P"/>
    <s v="P"/>
    <s v="P"/>
    <m/>
    <m/>
    <m/>
    <m/>
    <m/>
    <m/>
    <m/>
    <m/>
    <m/>
    <m/>
    <m/>
    <m/>
    <m/>
    <m/>
    <s v="Asistió"/>
    <m/>
    <m/>
    <m/>
    <m/>
    <m/>
    <m/>
    <m/>
    <d v="2025-06-30T00:00:00"/>
    <m/>
    <d v="2025-07-31T00:00:00"/>
    <m/>
    <m/>
    <s v="Actividades"/>
    <s v="PPP"/>
    <s v="Cajamarca-Enero-Sábado-10:00a12:30pm-45668"/>
    <s v="Oratoria y Filosofía"/>
    <x v="0"/>
    <x v="0"/>
  </r>
  <r>
    <x v="0"/>
    <x v="0"/>
    <x v="1"/>
    <x v="1"/>
    <x v="1"/>
    <s v="Flor"/>
    <s v="45933290"/>
    <s v="Edgar Gabriel "/>
    <s v="Castañeda Blas"/>
    <n v="922935017"/>
    <s v="egcb2@hotmail.com"/>
    <d v="1989-09-11T00:00:00"/>
    <n v="35"/>
    <s v="Xexostris II"/>
    <x v="0"/>
    <m/>
    <m/>
    <m/>
    <m/>
    <d v="2025-02-04T00:00:00"/>
    <d v="2025-04-21T00:00:00"/>
    <x v="1"/>
    <x v="1"/>
    <s v="P"/>
    <s v="P"/>
    <s v="F"/>
    <s v="F"/>
    <s v="F"/>
    <m/>
    <m/>
    <m/>
    <m/>
    <m/>
    <m/>
    <m/>
    <m/>
    <m/>
    <m/>
    <m/>
    <m/>
    <s v="Asistió"/>
    <m/>
    <m/>
    <m/>
    <m/>
    <m/>
    <m/>
    <m/>
    <d v="2025-06-30T00:00:00"/>
    <m/>
    <d v="2025-07-31T00:00:00"/>
    <m/>
    <m/>
    <s v="Propag.Impresa"/>
    <s v="PPF"/>
    <s v="Cajamarca-Enero-Martes-7:00a9:30pm-45678"/>
    <s v="Oratoria y Filosofía"/>
    <x v="1"/>
    <x v="0"/>
  </r>
  <r>
    <x v="0"/>
    <x v="0"/>
    <x v="2"/>
    <x v="2"/>
    <x v="2"/>
    <s v="Karla Nuñez"/>
    <s v="77235091"/>
    <s v="Jesús"/>
    <s v="Montoya Marín "/>
    <n v="945109829"/>
    <s v="jotamontoyamarin123@gmail.com"/>
    <d v="2003-02-23T00:00:00"/>
    <n v="21"/>
    <s v="Amon II"/>
    <x v="0"/>
    <m/>
    <m/>
    <m/>
    <m/>
    <d v="2025-01-24T00:00:00"/>
    <d v="2025-04-10T00:00:00"/>
    <x v="2"/>
    <x v="2"/>
    <s v="P"/>
    <s v="P"/>
    <s v="P"/>
    <s v="F"/>
    <s v="F"/>
    <m/>
    <m/>
    <m/>
    <m/>
    <m/>
    <m/>
    <m/>
    <m/>
    <m/>
    <m/>
    <m/>
    <m/>
    <s v="Asistió"/>
    <m/>
    <m/>
    <m/>
    <m/>
    <m/>
    <m/>
    <m/>
    <d v="2025-06-30T00:00:00"/>
    <m/>
    <d v="2025-07-31T00:00:00"/>
    <m/>
    <m/>
    <s v="Contacto Personal"/>
    <s v="PPP"/>
    <s v="Cajamarca-Enero-Viernes-3:30a6:00pm-45667"/>
    <s v="Oratoria y Filosofía"/>
    <x v="2"/>
    <x v="0"/>
  </r>
  <r>
    <x v="0"/>
    <x v="0"/>
    <x v="1"/>
    <x v="1"/>
    <x v="1"/>
    <s v="Flor"/>
    <s v="74954282"/>
    <s v="Valeria Ximena"/>
    <s v="Bringas Torres "/>
    <n v="962703760"/>
    <s v="ximenabringas4@gmail.com"/>
    <d v="2003-11-07T00:00:00"/>
    <n v="21"/>
    <s v="Xexostris II"/>
    <x v="0"/>
    <m/>
    <m/>
    <m/>
    <m/>
    <d v="2025-02-04T00:00:00"/>
    <d v="2025-04-21T00:00:00"/>
    <x v="1"/>
    <x v="1"/>
    <s v="P"/>
    <s v="F"/>
    <s v="F"/>
    <s v="P"/>
    <s v="P"/>
    <m/>
    <m/>
    <m/>
    <m/>
    <m/>
    <m/>
    <m/>
    <m/>
    <m/>
    <m/>
    <m/>
    <m/>
    <s v="No Asistió"/>
    <m/>
    <m/>
    <m/>
    <m/>
    <m/>
    <m/>
    <m/>
    <d v="2025-06-30T00:00:00"/>
    <m/>
    <d v="2025-07-31T00:00:00"/>
    <m/>
    <m/>
    <s v="Propag.Impresa"/>
    <s v="PFF"/>
    <s v="Cajamarca-Enero-Martes-7:00a9:30pm-45678"/>
    <s v="Oratoria y Filosofía"/>
    <x v="1"/>
    <x v="0"/>
  </r>
  <r>
    <x v="0"/>
    <x v="0"/>
    <x v="2"/>
    <x v="2"/>
    <x v="2"/>
    <s v="Karla Nuñez"/>
    <s v="60518989"/>
    <s v="Vilma Marisol"/>
    <s v="Marín Quiroz"/>
    <n v="964022649"/>
    <s v="10marisolmarin@gmail.com"/>
    <d v="2004-06-18T00:00:00"/>
    <n v="20"/>
    <s v="Amon II"/>
    <x v="0"/>
    <m/>
    <m/>
    <m/>
    <m/>
    <d v="2025-01-24T00:00:00"/>
    <d v="2025-04-10T00:00:00"/>
    <x v="2"/>
    <x v="2"/>
    <s v="P"/>
    <s v="P"/>
    <s v="P"/>
    <s v="F"/>
    <s v="P"/>
    <m/>
    <m/>
    <m/>
    <m/>
    <m/>
    <m/>
    <m/>
    <m/>
    <m/>
    <m/>
    <m/>
    <m/>
    <s v="Asistió"/>
    <m/>
    <m/>
    <m/>
    <m/>
    <m/>
    <m/>
    <m/>
    <d v="2025-06-30T00:00:00"/>
    <m/>
    <d v="2025-07-31T00:00:00"/>
    <m/>
    <m/>
    <s v="Redes sociales"/>
    <s v="PPP"/>
    <s v="Cajamarca-Enero-Viernes-3:30a6:00pm-45667"/>
    <s v="Oratoria y Filosofía"/>
    <x v="2"/>
    <x v="0"/>
  </r>
  <r>
    <x v="0"/>
    <x v="0"/>
    <x v="2"/>
    <x v="2"/>
    <x v="2"/>
    <s v="Karla Nuñez"/>
    <s v="75047985"/>
    <s v="Nayara Mirelly"/>
    <s v="Cachay Marín"/>
    <n v="972896999"/>
    <s v="cachayarinn@gmail.com"/>
    <d v="2004-01-22T00:00:00"/>
    <n v="21"/>
    <s v="Amon II"/>
    <x v="0"/>
    <m/>
    <m/>
    <m/>
    <m/>
    <d v="2025-01-24T00:00:00"/>
    <d v="2025-04-10T00:00:00"/>
    <x v="2"/>
    <x v="2"/>
    <s v="F"/>
    <s v="F"/>
    <s v="F"/>
    <s v="F"/>
    <s v="F"/>
    <m/>
    <m/>
    <m/>
    <m/>
    <m/>
    <m/>
    <m/>
    <m/>
    <m/>
    <m/>
    <m/>
    <m/>
    <s v="No Asistió"/>
    <m/>
    <m/>
    <m/>
    <m/>
    <m/>
    <m/>
    <m/>
    <d v="2025-06-30T00:00:00"/>
    <m/>
    <d v="2025-07-31T00:00:00"/>
    <m/>
    <m/>
    <s v="Contacto Personal"/>
    <s v="FFF"/>
    <s v="Cajamarca-Enero-Viernes-3:30a6:00pm-45667"/>
    <s v="Oratoria y Filosofía"/>
    <x v="2"/>
    <x v="0"/>
  </r>
  <r>
    <x v="0"/>
    <x v="0"/>
    <x v="0"/>
    <x v="0"/>
    <x v="0"/>
    <s v="Dylan"/>
    <s v="61025431"/>
    <s v="Diana Carolina"/>
    <s v="León Cantera"/>
    <n v="912308347"/>
    <s v="leoncanteradiana@gmail.com"/>
    <d v="2007-01-30T00:00:00"/>
    <n v="18"/>
    <s v="Nuth II"/>
    <x v="0"/>
    <m/>
    <m/>
    <m/>
    <m/>
    <d v="2025-01-25T00:00:00"/>
    <d v="2025-04-11T00:00:00"/>
    <x v="0"/>
    <x v="0"/>
    <s v="P"/>
    <s v="F"/>
    <s v="F"/>
    <m/>
    <m/>
    <m/>
    <m/>
    <m/>
    <m/>
    <m/>
    <m/>
    <m/>
    <m/>
    <m/>
    <m/>
    <m/>
    <m/>
    <s v="No Asistió"/>
    <m/>
    <m/>
    <m/>
    <m/>
    <m/>
    <m/>
    <m/>
    <d v="2025-06-30T00:00:00"/>
    <m/>
    <d v="2025-07-31T00:00:00"/>
    <m/>
    <m/>
    <s v="Contacto Personal"/>
    <s v="PFF"/>
    <s v="Cajamarca-Enero-Sábado-10:00a12:30pm-45668"/>
    <s v="Oratoria y Filosofía"/>
    <x v="0"/>
    <x v="0"/>
  </r>
  <r>
    <x v="0"/>
    <x v="0"/>
    <x v="2"/>
    <x v="2"/>
    <x v="2"/>
    <s v="Karla Nuñez"/>
    <s v="76406176"/>
    <s v="Daiana Francesca"/>
    <s v="Calderón Quiroz"/>
    <n v="987766014"/>
    <s v="daianacalderónquiroz.06@gmail.com"/>
    <d v="2005-02-06T00:00:00"/>
    <n v="20"/>
    <s v="Amon II"/>
    <x v="0"/>
    <m/>
    <m/>
    <m/>
    <m/>
    <d v="2025-01-24T00:00:00"/>
    <d v="2025-04-10T00:00:00"/>
    <x v="2"/>
    <x v="2"/>
    <s v="P"/>
    <s v="P"/>
    <s v="P"/>
    <s v="F"/>
    <s v="P"/>
    <m/>
    <m/>
    <m/>
    <m/>
    <m/>
    <m/>
    <m/>
    <m/>
    <m/>
    <m/>
    <m/>
    <m/>
    <s v="Asistió"/>
    <m/>
    <m/>
    <m/>
    <m/>
    <m/>
    <m/>
    <m/>
    <d v="2025-06-30T00:00:00"/>
    <m/>
    <d v="2025-07-31T00:00:00"/>
    <m/>
    <m/>
    <s v="Contacto Personal"/>
    <s v="PPP"/>
    <s v="Cajamarca-Enero-Viernes-3:30a6:00pm-45667"/>
    <s v="Oratoria y Filosofía"/>
    <x v="2"/>
    <x v="0"/>
  </r>
  <r>
    <x v="0"/>
    <x v="0"/>
    <x v="0"/>
    <x v="2"/>
    <x v="0"/>
    <s v="Jhuliana"/>
    <s v="61025489"/>
    <s v="Ayelin Francesca"/>
    <s v="García Guerrero "/>
    <n v="961976337"/>
    <s v="francescagarciaguerrero@gmail.com"/>
    <d v="2007-05-31T00:00:00"/>
    <n v="17"/>
    <s v="Anubis II"/>
    <x v="0"/>
    <m/>
    <m/>
    <m/>
    <m/>
    <d v="2025-01-25T00:00:00"/>
    <d v="2025-04-11T00:00:00"/>
    <x v="2"/>
    <x v="2"/>
    <s v="P"/>
    <s v="P"/>
    <s v="P"/>
    <s v="P"/>
    <s v="P"/>
    <m/>
    <m/>
    <m/>
    <m/>
    <m/>
    <m/>
    <m/>
    <m/>
    <m/>
    <m/>
    <m/>
    <m/>
    <s v="Asistió"/>
    <m/>
    <m/>
    <m/>
    <m/>
    <m/>
    <m/>
    <m/>
    <d v="2025-06-30T00:00:00"/>
    <m/>
    <d v="2025-07-31T00:00:00"/>
    <m/>
    <m/>
    <s v="Redes sociales"/>
    <s v="PPP"/>
    <s v="Cajamarca-Enero-Sábado-3:30a6:00pm-45668"/>
    <s v="Oratoria y Filosofía"/>
    <x v="3"/>
    <x v="0"/>
  </r>
  <r>
    <x v="0"/>
    <x v="0"/>
    <x v="0"/>
    <x v="0"/>
    <x v="0"/>
    <s v="Dylan"/>
    <s v="60879542"/>
    <s v="Andrea Cristell"/>
    <s v="García Guerrero"/>
    <n v="934383513"/>
    <s v="nx1cris@gmail.com "/>
    <d v="2006-10-12T00:00:00"/>
    <n v="18"/>
    <s v="Nuth II"/>
    <x v="0"/>
    <m/>
    <m/>
    <m/>
    <m/>
    <d v="2025-01-25T00:00:00"/>
    <d v="2025-04-11T00:00:00"/>
    <x v="0"/>
    <x v="0"/>
    <s v="P"/>
    <s v="F"/>
    <s v="F"/>
    <m/>
    <m/>
    <m/>
    <m/>
    <m/>
    <m/>
    <m/>
    <m/>
    <m/>
    <m/>
    <m/>
    <m/>
    <m/>
    <m/>
    <s v="No Asistió"/>
    <m/>
    <m/>
    <m/>
    <m/>
    <m/>
    <m/>
    <m/>
    <d v="2025-06-30T00:00:00"/>
    <m/>
    <d v="2025-07-31T00:00:00"/>
    <m/>
    <m/>
    <s v="Contacto Personal"/>
    <s v="PFF"/>
    <s v="Cajamarca-Enero-Sábado-10:00a12:30pm-45668"/>
    <s v="Oratoria y Filosofía"/>
    <x v="0"/>
    <x v="0"/>
  </r>
  <r>
    <x v="0"/>
    <x v="0"/>
    <x v="0"/>
    <x v="0"/>
    <x v="0"/>
    <s v="Dylan"/>
    <s v="72871798"/>
    <s v="Elmer Jose Manuel"/>
    <s v="Villegas Suarez"/>
    <n v="949614195"/>
    <s v="eljomavisua.0101@gmail.com"/>
    <d v="2006-01-01T00:00:00"/>
    <n v="19"/>
    <s v="Nuth II"/>
    <x v="0"/>
    <m/>
    <m/>
    <m/>
    <m/>
    <d v="2025-01-25T00:00:00"/>
    <d v="2025-04-11T00:00:00"/>
    <x v="0"/>
    <x v="0"/>
    <s v="P"/>
    <s v="P"/>
    <s v="F"/>
    <m/>
    <m/>
    <m/>
    <m/>
    <m/>
    <m/>
    <m/>
    <m/>
    <m/>
    <m/>
    <m/>
    <m/>
    <m/>
    <m/>
    <s v="Asistió"/>
    <m/>
    <m/>
    <m/>
    <m/>
    <m/>
    <m/>
    <m/>
    <d v="2025-06-30T00:00:00"/>
    <m/>
    <d v="2025-07-31T00:00:00"/>
    <m/>
    <m/>
    <s v="Contacto Personal"/>
    <s v="PPF"/>
    <s v="Cajamarca-Enero-Sábado-10:00a12:30pm-45668"/>
    <s v="Oratoria y Filosofía"/>
    <x v="0"/>
    <x v="0"/>
  </r>
  <r>
    <x v="0"/>
    <x v="0"/>
    <x v="0"/>
    <x v="2"/>
    <x v="0"/>
    <s v="Jhuliana"/>
    <s v="73140578"/>
    <s v="Luciana Maria del Pilar"/>
    <s v="Saldaña Loyaga "/>
    <n v="955494936"/>
    <s v="N00304855@upn.pe"/>
    <d v="2003-11-26T00:00:00"/>
    <n v="21"/>
    <s v="Anubis II"/>
    <x v="1"/>
    <m/>
    <m/>
    <m/>
    <m/>
    <d v="2025-01-25T00:00:00"/>
    <d v="2025-04-11T00:00:00"/>
    <x v="2"/>
    <x v="2"/>
    <s v="F"/>
    <s v="F"/>
    <s v="F"/>
    <s v="F"/>
    <m/>
    <m/>
    <m/>
    <m/>
    <m/>
    <m/>
    <m/>
    <m/>
    <m/>
    <m/>
    <m/>
    <m/>
    <m/>
    <s v="No Asistió"/>
    <m/>
    <m/>
    <m/>
    <m/>
    <m/>
    <m/>
    <m/>
    <d v="2025-06-30T00:00:00"/>
    <m/>
    <d v="2025-07-31T00:00:00"/>
    <m/>
    <m/>
    <s v="Contacto Personal"/>
    <s v="FFF"/>
    <s v="Cajamarca-Enero-Sábado-3:30a6:00pm-45668"/>
    <s v="Oratoria y Filosofía"/>
    <x v="4"/>
    <x v="0"/>
  </r>
  <r>
    <x v="0"/>
    <x v="0"/>
    <x v="0"/>
    <x v="2"/>
    <x v="0"/>
    <s v="Jhuliana"/>
    <s v="73067652"/>
    <s v="Edwin"/>
    <s v="Escalante López"/>
    <n v="989984000"/>
    <s v="edwinescalante635@gmail.com"/>
    <d v="2006-02-27T00:00:00"/>
    <n v="18"/>
    <s v="Anubis II"/>
    <x v="2"/>
    <m/>
    <m/>
    <m/>
    <m/>
    <d v="2025-01-25T00:00:00"/>
    <d v="2025-04-11T00:00:00"/>
    <x v="2"/>
    <x v="2"/>
    <m/>
    <m/>
    <m/>
    <m/>
    <m/>
    <m/>
    <m/>
    <m/>
    <m/>
    <m/>
    <m/>
    <m/>
    <m/>
    <m/>
    <m/>
    <m/>
    <m/>
    <s v="Completar hasta 3ra sem. para evaluar a Probacionista"/>
    <m/>
    <m/>
    <m/>
    <m/>
    <m/>
    <m/>
    <m/>
    <d v="2025-06-30T00:00:00"/>
    <m/>
    <d v="2025-07-31T00:00:00"/>
    <m/>
    <m/>
    <s v="Redes sociales"/>
    <s v=""/>
    <s v="Cajamarca-Enero-Sábado-3:30a6:00pm-45668"/>
    <s v="Oratoria y Filosofía"/>
    <x v="5"/>
    <x v="0"/>
  </r>
  <r>
    <x v="0"/>
    <x v="0"/>
    <x v="0"/>
    <x v="2"/>
    <x v="0"/>
    <s v="Jhuliana"/>
    <s v="60808479"/>
    <s v="Angela"/>
    <s v="Jara Pasapera"/>
    <n v="963119938"/>
    <s v="angelajara14@hotmail.com"/>
    <d v="2006-08-12T00:00:00"/>
    <n v="18"/>
    <s v="Anubis II"/>
    <x v="0"/>
    <m/>
    <m/>
    <m/>
    <m/>
    <d v="2025-01-25T00:00:00"/>
    <d v="2025-04-11T00:00:00"/>
    <x v="2"/>
    <x v="2"/>
    <s v="P"/>
    <s v="P"/>
    <s v="P"/>
    <s v="P"/>
    <s v="P"/>
    <m/>
    <m/>
    <m/>
    <m/>
    <m/>
    <m/>
    <m/>
    <m/>
    <m/>
    <m/>
    <m/>
    <m/>
    <s v="Asistió"/>
    <m/>
    <m/>
    <m/>
    <m/>
    <m/>
    <m/>
    <m/>
    <d v="2025-06-30T00:00:00"/>
    <m/>
    <d v="2025-07-31T00:00:00"/>
    <m/>
    <m/>
    <s v="Contacto Personal"/>
    <s v="PPP"/>
    <s v="Cajamarca-Enero-Sábado-3:30a6:00pm-45668"/>
    <s v="Oratoria y Filosofía"/>
    <x v="3"/>
    <x v="0"/>
  </r>
  <r>
    <x v="0"/>
    <x v="0"/>
    <x v="2"/>
    <x v="2"/>
    <x v="2"/>
    <s v="Karla Nuñez"/>
    <s v="61025576"/>
    <s v="Sulmi Jhosel"/>
    <s v="Chilón Gonzales"/>
    <n v="910837302"/>
    <s v="chilonsulmi@gmail.com"/>
    <d v="2007-05-13T00:00:00"/>
    <n v="17"/>
    <s v="Amon II"/>
    <x v="0"/>
    <m/>
    <m/>
    <m/>
    <m/>
    <d v="2025-01-24T00:00:00"/>
    <d v="2025-04-10T00:00:00"/>
    <x v="2"/>
    <x v="2"/>
    <s v="P"/>
    <s v="P"/>
    <s v="F"/>
    <s v="P"/>
    <s v="F"/>
    <m/>
    <m/>
    <m/>
    <m/>
    <m/>
    <m/>
    <m/>
    <m/>
    <m/>
    <m/>
    <m/>
    <m/>
    <s v="Asistió"/>
    <m/>
    <m/>
    <m/>
    <m/>
    <m/>
    <m/>
    <m/>
    <d v="2025-06-30T00:00:00"/>
    <m/>
    <d v="2025-07-31T00:00:00"/>
    <m/>
    <m/>
    <s v="Propag.Impresa"/>
    <s v="PPF"/>
    <s v="Cajamarca-Enero-Viernes-3:30a6:00pm-45667"/>
    <s v="Oratoria y Filosofía"/>
    <x v="2"/>
    <x v="0"/>
  </r>
  <r>
    <x v="0"/>
    <x v="0"/>
    <x v="1"/>
    <x v="1"/>
    <x v="1"/>
    <s v="Flor"/>
    <s v="42948637"/>
    <s v="Deysi Fiorella"/>
    <s v="Quispe Llanos"/>
    <n v="955815777"/>
    <s v="Adhyss_2704@hotmail.com"/>
    <d v="1985-04-15T00:00:00"/>
    <n v="39"/>
    <s v="Xexostris II"/>
    <x v="0"/>
    <m/>
    <m/>
    <m/>
    <m/>
    <d v="2025-02-04T00:00:00"/>
    <d v="2025-04-21T00:00:00"/>
    <x v="1"/>
    <x v="1"/>
    <s v="P"/>
    <s v="P"/>
    <s v="F"/>
    <s v="P"/>
    <s v="P"/>
    <m/>
    <m/>
    <m/>
    <m/>
    <m/>
    <m/>
    <m/>
    <m/>
    <m/>
    <m/>
    <m/>
    <m/>
    <s v="Asistió"/>
    <m/>
    <m/>
    <m/>
    <m/>
    <m/>
    <m/>
    <m/>
    <d v="2025-06-30T00:00:00"/>
    <m/>
    <d v="2025-07-31T00:00:00"/>
    <m/>
    <m/>
    <s v="Redes sociales"/>
    <s v="PPF"/>
    <s v="Cajamarca-Enero-Martes-7:00a9:30pm-45678"/>
    <s v="Oratoria y Filosofía"/>
    <x v="1"/>
    <x v="0"/>
  </r>
  <r>
    <x v="0"/>
    <x v="0"/>
    <x v="2"/>
    <x v="2"/>
    <x v="2"/>
    <s v="Karla Nuñez"/>
    <s v="74301416"/>
    <s v="Jhan Maykol "/>
    <s v="Mestanza Hernandez"/>
    <n v="910441724"/>
    <s v="Marleni_27@hotmail.com"/>
    <d v="2006-03-07T00:00:00"/>
    <n v="18"/>
    <s v="Amon II"/>
    <x v="0"/>
    <m/>
    <m/>
    <m/>
    <m/>
    <d v="2025-01-24T00:00:00"/>
    <d v="2025-04-10T00:00:00"/>
    <x v="2"/>
    <x v="2"/>
    <s v="P"/>
    <s v="P"/>
    <s v="P"/>
    <s v="F"/>
    <s v="P"/>
    <m/>
    <m/>
    <m/>
    <m/>
    <m/>
    <m/>
    <m/>
    <m/>
    <m/>
    <m/>
    <m/>
    <m/>
    <s v="Asistió"/>
    <m/>
    <m/>
    <m/>
    <m/>
    <m/>
    <m/>
    <m/>
    <d v="2025-06-30T00:00:00"/>
    <m/>
    <d v="2025-07-31T00:00:00"/>
    <m/>
    <m/>
    <s v="Contacto Personal"/>
    <s v="PPP"/>
    <s v="Cajamarca-Enero-Viernes-3:30a6:00pm-45667"/>
    <s v="Oratoria y Filosofía"/>
    <x v="2"/>
    <x v="0"/>
  </r>
  <r>
    <x v="0"/>
    <x v="0"/>
    <x v="0"/>
    <x v="2"/>
    <x v="0"/>
    <s v="Jhuliana"/>
    <s v="72017945"/>
    <s v="Keila Medali"/>
    <s v="Arce Ruiz "/>
    <n v="998619368"/>
    <s v="medaliarceruiz@gmail.com"/>
    <d v="1997-09-25T00:00:00"/>
    <n v="27"/>
    <s v="Anubis II"/>
    <x v="0"/>
    <m/>
    <m/>
    <m/>
    <m/>
    <d v="2025-01-25T00:00:00"/>
    <d v="2025-04-11T00:00:00"/>
    <x v="2"/>
    <x v="2"/>
    <s v="P"/>
    <s v="P"/>
    <s v="P"/>
    <s v="P"/>
    <s v="P"/>
    <m/>
    <m/>
    <m/>
    <m/>
    <m/>
    <m/>
    <m/>
    <m/>
    <m/>
    <m/>
    <m/>
    <m/>
    <s v="Asistió"/>
    <m/>
    <m/>
    <m/>
    <m/>
    <m/>
    <m/>
    <m/>
    <d v="2025-06-30T00:00:00"/>
    <m/>
    <d v="2025-07-31T00:00:00"/>
    <m/>
    <m/>
    <s v="Redes sociales"/>
    <s v="PPP"/>
    <s v="Cajamarca-Enero-Sábado-3:30a6:00pm-45668"/>
    <s v="Oratoria y Filosofía"/>
    <x v="3"/>
    <x v="0"/>
  </r>
  <r>
    <x v="0"/>
    <x v="0"/>
    <x v="0"/>
    <x v="2"/>
    <x v="0"/>
    <s v="Jhuliana"/>
    <s v="61199073"/>
    <s v="Diego Joselito"/>
    <s v="Chalán Huaripata"/>
    <n v="939404552"/>
    <s v="diegojoselitochalanhuaripata@gmail.com"/>
    <d v="2000-01-01T00:00:00"/>
    <n v="25"/>
    <s v="Anubis II"/>
    <x v="0"/>
    <m/>
    <m/>
    <m/>
    <m/>
    <d v="2025-01-25T00:00:00"/>
    <d v="2025-04-11T00:00:00"/>
    <x v="2"/>
    <x v="2"/>
    <s v="P"/>
    <s v="P"/>
    <s v="P"/>
    <s v="P"/>
    <s v="F"/>
    <m/>
    <m/>
    <m/>
    <m/>
    <m/>
    <m/>
    <m/>
    <m/>
    <m/>
    <m/>
    <m/>
    <m/>
    <s v="Asistió"/>
    <m/>
    <m/>
    <m/>
    <m/>
    <m/>
    <m/>
    <m/>
    <d v="2025-06-30T00:00:00"/>
    <m/>
    <d v="2025-07-31T00:00:00"/>
    <m/>
    <m/>
    <s v="Cursos"/>
    <s v="PPP"/>
    <s v="Cajamarca-Enero-Sábado-3:30a6:00pm-45668"/>
    <s v="Oratoria y Filosofía"/>
    <x v="3"/>
    <x v="0"/>
  </r>
  <r>
    <x v="0"/>
    <x v="0"/>
    <x v="0"/>
    <x v="0"/>
    <x v="0"/>
    <s v="Dylan"/>
    <s v="60454985"/>
    <s v="Luciana Belén"/>
    <s v="Meléndez Castañeda"/>
    <n v="973728697"/>
    <s v="lucianamelendezcastaneda@gmail.com"/>
    <d v="2001-01-01T00:00:00"/>
    <n v="24"/>
    <s v="Nuth II"/>
    <x v="0"/>
    <m/>
    <m/>
    <m/>
    <m/>
    <d v="2025-01-25T00:00:00"/>
    <d v="2025-04-11T00:00:00"/>
    <x v="0"/>
    <x v="0"/>
    <s v="P"/>
    <s v="P"/>
    <s v="F"/>
    <m/>
    <m/>
    <m/>
    <m/>
    <m/>
    <m/>
    <m/>
    <m/>
    <m/>
    <m/>
    <m/>
    <m/>
    <m/>
    <m/>
    <s v="Asistió"/>
    <m/>
    <m/>
    <m/>
    <m/>
    <m/>
    <m/>
    <m/>
    <d v="2025-06-30T00:00:00"/>
    <m/>
    <d v="2025-07-31T00:00:00"/>
    <m/>
    <m/>
    <s v="Redes sociales"/>
    <s v="PPF"/>
    <s v="Cajamarca-Enero-Sábado-10:00a12:30pm-45668"/>
    <s v="Oratoria y Filosofía"/>
    <x v="0"/>
    <x v="0"/>
  </r>
  <r>
    <x v="0"/>
    <x v="0"/>
    <x v="0"/>
    <x v="0"/>
    <x v="0"/>
    <s v="Dylan"/>
    <s v="74134496"/>
    <s v="Andrea Angely"/>
    <s v="Albites Calderon"/>
    <n v="964622621"/>
    <s v="jalbitesleiva@gmail.com"/>
    <d v="2005-04-04T00:00:00"/>
    <n v="19"/>
    <s v="Nuth II"/>
    <x v="0"/>
    <m/>
    <m/>
    <m/>
    <m/>
    <d v="2025-01-25T00:00:00"/>
    <d v="2025-04-11T00:00:00"/>
    <x v="0"/>
    <x v="0"/>
    <s v="P"/>
    <s v="F"/>
    <s v="F"/>
    <m/>
    <m/>
    <m/>
    <m/>
    <m/>
    <m/>
    <m/>
    <m/>
    <m/>
    <m/>
    <m/>
    <m/>
    <m/>
    <m/>
    <s v="No Asistió"/>
    <m/>
    <m/>
    <m/>
    <m/>
    <m/>
    <m/>
    <m/>
    <d v="2025-06-30T00:00:00"/>
    <m/>
    <d v="2025-07-31T00:00:00"/>
    <m/>
    <m/>
    <s v="Contacto Personal"/>
    <s v="PFF"/>
    <s v="Cajamarca-Enero-Sábado-10:00a12:30pm-45668"/>
    <s v="Oratoria y Filosofía"/>
    <x v="0"/>
    <x v="0"/>
  </r>
  <r>
    <x v="0"/>
    <x v="0"/>
    <x v="2"/>
    <x v="2"/>
    <x v="2"/>
    <s v="Karla Nuñez"/>
    <s v="72466850"/>
    <s v="Rullierd Guilmar"/>
    <s v="Sotomayor Terrones"/>
    <n v="972705211"/>
    <s v="rsotomayorterrones17@gmail.com"/>
    <d v="2003-07-01T00:00:00"/>
    <n v="21"/>
    <s v="Amon II"/>
    <x v="0"/>
    <m/>
    <m/>
    <m/>
    <m/>
    <d v="2025-01-24T00:00:00"/>
    <d v="2025-04-10T00:00:00"/>
    <x v="2"/>
    <x v="2"/>
    <s v="P"/>
    <s v="P"/>
    <s v="F"/>
    <s v="P"/>
    <s v="F"/>
    <m/>
    <m/>
    <m/>
    <m/>
    <m/>
    <m/>
    <m/>
    <m/>
    <m/>
    <m/>
    <m/>
    <m/>
    <s v="Asistió"/>
    <m/>
    <m/>
    <m/>
    <m/>
    <m/>
    <m/>
    <m/>
    <d v="2025-06-30T00:00:00"/>
    <m/>
    <d v="2025-07-31T00:00:00"/>
    <m/>
    <m/>
    <s v="Contacto Personal"/>
    <s v="PPF"/>
    <s v="Cajamarca-Enero-Viernes-3:30a6:00pm-45667"/>
    <s v="Oratoria y Filosofía"/>
    <x v="2"/>
    <x v="0"/>
  </r>
  <r>
    <x v="0"/>
    <x v="0"/>
    <x v="2"/>
    <x v="2"/>
    <x v="2"/>
    <s v="Karla Nuñez"/>
    <s v="71551026"/>
    <s v="Judith Roxana"/>
    <s v="Amambal Idrugo"/>
    <n v="983721789"/>
    <s v="idrugojudith@gmail.com"/>
    <d v="2003-04-23T00:00:00"/>
    <n v="21"/>
    <s v="Amon II"/>
    <x v="0"/>
    <m/>
    <m/>
    <m/>
    <m/>
    <d v="2025-01-24T00:00:00"/>
    <d v="2025-04-10T00:00:00"/>
    <x v="2"/>
    <x v="2"/>
    <s v="P"/>
    <s v="P"/>
    <s v="P"/>
    <s v="P"/>
    <s v="F"/>
    <m/>
    <m/>
    <m/>
    <m/>
    <m/>
    <m/>
    <m/>
    <m/>
    <m/>
    <m/>
    <m/>
    <m/>
    <s v="Asistió"/>
    <m/>
    <m/>
    <m/>
    <m/>
    <m/>
    <m/>
    <m/>
    <d v="2025-06-30T00:00:00"/>
    <m/>
    <d v="2025-07-31T00:00:00"/>
    <m/>
    <m/>
    <s v="Redes sociales"/>
    <s v="PPP"/>
    <s v="Cajamarca-Enero-Viernes-3:30a6:00pm-45667"/>
    <s v="Oratoria y Filosofía"/>
    <x v="2"/>
    <x v="0"/>
  </r>
  <r>
    <x v="0"/>
    <x v="0"/>
    <x v="0"/>
    <x v="0"/>
    <x v="0"/>
    <s v="Dylan"/>
    <s v="61325370"/>
    <s v="Alondra Marycielo"/>
    <s v="Bazán Arias"/>
    <n v="940266976"/>
    <s v="x"/>
    <d v="2008-03-05T00:00:00"/>
    <n v="16"/>
    <s v="Nuth II"/>
    <x v="0"/>
    <m/>
    <m/>
    <m/>
    <m/>
    <d v="2025-01-25T00:00:00"/>
    <d v="2025-04-11T00:00:00"/>
    <x v="0"/>
    <x v="0"/>
    <s v="P"/>
    <s v="P"/>
    <s v="P"/>
    <m/>
    <m/>
    <m/>
    <m/>
    <m/>
    <m/>
    <m/>
    <m/>
    <m/>
    <m/>
    <m/>
    <m/>
    <m/>
    <m/>
    <s v="Asistió"/>
    <m/>
    <m/>
    <m/>
    <m/>
    <m/>
    <m/>
    <m/>
    <d v="2025-06-30T00:00:00"/>
    <m/>
    <d v="2025-07-31T00:00:00"/>
    <m/>
    <m/>
    <s v="Propag.Impresa"/>
    <s v="PPP"/>
    <s v="Cajamarca-Enero-Sábado-10:00a12:30pm-45668"/>
    <s v="Oratoria y Filosofía"/>
    <x v="0"/>
    <x v="0"/>
  </r>
  <r>
    <x v="0"/>
    <x v="0"/>
    <x v="0"/>
    <x v="0"/>
    <x v="0"/>
    <s v="Dylan"/>
    <s v="46860488"/>
    <s v="José David"/>
    <s v="Samán Lucano"/>
    <n v="948081494"/>
    <s v="x"/>
    <d v="1992-01-26T00:00:00"/>
    <n v="33"/>
    <s v="Nuth II"/>
    <x v="0"/>
    <m/>
    <m/>
    <m/>
    <m/>
    <d v="2025-01-25T00:00:00"/>
    <d v="2025-04-11T00:00:00"/>
    <x v="0"/>
    <x v="0"/>
    <s v="P"/>
    <s v="P"/>
    <s v="P"/>
    <m/>
    <m/>
    <m/>
    <m/>
    <m/>
    <m/>
    <m/>
    <m/>
    <m/>
    <m/>
    <m/>
    <m/>
    <m/>
    <m/>
    <s v="Asistió"/>
    <m/>
    <m/>
    <m/>
    <m/>
    <m/>
    <m/>
    <m/>
    <d v="2025-06-30T00:00:00"/>
    <m/>
    <d v="2025-07-31T00:00:00"/>
    <m/>
    <m/>
    <s v="Contacto Personal"/>
    <s v="PPP"/>
    <s v="Cajamarca-Enero-Sábado-10:00a12:30pm-45668"/>
    <s v="Oratoria y Filosofía"/>
    <x v="0"/>
    <x v="0"/>
  </r>
  <r>
    <x v="0"/>
    <x v="0"/>
    <x v="2"/>
    <x v="2"/>
    <x v="2"/>
    <s v="Karla Nuñez"/>
    <s v="46080914"/>
    <s v="Alexandra Manesi"/>
    <s v="Nuñez Tarrillo"/>
    <n v="922957752"/>
    <s v="alexandranuñeztarrillo@gmail.com"/>
    <d v="1989-12-14T00:00:00"/>
    <n v="35"/>
    <s v="Amon II"/>
    <x v="0"/>
    <m/>
    <m/>
    <m/>
    <m/>
    <d v="2025-01-24T00:00:00"/>
    <d v="2025-04-10T00:00:00"/>
    <x v="2"/>
    <x v="2"/>
    <s v="P"/>
    <s v="P"/>
    <s v="P"/>
    <s v="P"/>
    <s v="P"/>
    <m/>
    <m/>
    <m/>
    <m/>
    <m/>
    <m/>
    <m/>
    <m/>
    <m/>
    <m/>
    <m/>
    <m/>
    <s v="Asistió"/>
    <m/>
    <m/>
    <m/>
    <m/>
    <m/>
    <m/>
    <m/>
    <d v="2025-06-30T00:00:00"/>
    <m/>
    <d v="2025-07-31T00:00:00"/>
    <m/>
    <m/>
    <s v="Redes sociales"/>
    <s v="PPP"/>
    <s v="Cajamarca-Enero-Viernes-3:30a6:00pm-45667"/>
    <s v="Oratoria y Filosofía"/>
    <x v="2"/>
    <x v="0"/>
  </r>
  <r>
    <x v="0"/>
    <x v="0"/>
    <x v="2"/>
    <x v="2"/>
    <x v="2"/>
    <s v="Karla Nuñez"/>
    <s v="43394364"/>
    <s v="Merly Aide"/>
    <s v="Becerra Hernández"/>
    <n v="943907436"/>
    <s v="merlybecerraz@gmail.com"/>
    <d v="1985-10-10T00:00:00"/>
    <n v="39"/>
    <s v="Amon II"/>
    <x v="0"/>
    <m/>
    <m/>
    <m/>
    <m/>
    <d v="2025-01-24T00:00:00"/>
    <d v="2025-04-10T00:00:00"/>
    <x v="2"/>
    <x v="2"/>
    <s v="P"/>
    <s v="F"/>
    <s v="P"/>
    <s v="P"/>
    <s v="F"/>
    <m/>
    <m/>
    <m/>
    <m/>
    <m/>
    <m/>
    <m/>
    <m/>
    <m/>
    <m/>
    <m/>
    <m/>
    <s v="Asistió"/>
    <m/>
    <m/>
    <m/>
    <m/>
    <m/>
    <m/>
    <m/>
    <d v="2025-06-30T00:00:00"/>
    <m/>
    <d v="2025-07-31T00:00:00"/>
    <m/>
    <m/>
    <s v="Redes sociales"/>
    <s v="PFP"/>
    <s v="Cajamarca-Enero-Viernes-3:30a6:00pm-45667"/>
    <s v="Oratoria y Filosofía"/>
    <x v="2"/>
    <x v="0"/>
  </r>
  <r>
    <x v="0"/>
    <x v="0"/>
    <x v="2"/>
    <x v="2"/>
    <x v="2"/>
    <s v="Karla Nuñez"/>
    <s v="75669452"/>
    <s v="Jubert Estalin"/>
    <s v="Rodríguez Huaripata"/>
    <n v="901173020"/>
    <s v="jrodríguezh15.2@gmail.com"/>
    <d v="1996-07-13T00:00:00"/>
    <n v="28"/>
    <s v="Amon II"/>
    <x v="0"/>
    <m/>
    <m/>
    <m/>
    <m/>
    <d v="2025-01-24T00:00:00"/>
    <d v="2025-04-10T00:00:00"/>
    <x v="2"/>
    <x v="2"/>
    <s v="P"/>
    <s v="P"/>
    <s v="P"/>
    <s v="P"/>
    <s v="F"/>
    <m/>
    <m/>
    <m/>
    <m/>
    <m/>
    <m/>
    <m/>
    <m/>
    <m/>
    <m/>
    <m/>
    <m/>
    <s v="Asistió"/>
    <m/>
    <m/>
    <m/>
    <m/>
    <m/>
    <m/>
    <m/>
    <d v="2025-06-30T00:00:00"/>
    <m/>
    <d v="2025-07-31T00:00:00"/>
    <m/>
    <m/>
    <s v="Redes sociales"/>
    <s v="PPP"/>
    <s v="Cajamarca-Enero-Viernes-3:30a6:00pm-45667"/>
    <s v="Oratoria y Filosofía"/>
    <x v="2"/>
    <x v="0"/>
  </r>
  <r>
    <x v="0"/>
    <x v="0"/>
    <x v="0"/>
    <x v="2"/>
    <x v="0"/>
    <s v="Jhuliana"/>
    <s v="73208695"/>
    <s v="Moises"/>
    <s v="Gutiérrez Terrones"/>
    <n v="976001681"/>
    <s v="moisesgutierrezterrones@gmail.com"/>
    <d v="2000-04-20T00:00:00"/>
    <n v="24"/>
    <s v="Anubis II"/>
    <x v="0"/>
    <m/>
    <m/>
    <m/>
    <m/>
    <d v="2025-01-25T00:00:00"/>
    <d v="2025-04-11T00:00:00"/>
    <x v="2"/>
    <x v="2"/>
    <s v="P"/>
    <s v="P"/>
    <s v="P"/>
    <s v="P"/>
    <s v="P"/>
    <m/>
    <m/>
    <m/>
    <m/>
    <m/>
    <m/>
    <m/>
    <m/>
    <m/>
    <m/>
    <m/>
    <m/>
    <s v="Asistió"/>
    <m/>
    <m/>
    <m/>
    <m/>
    <m/>
    <m/>
    <m/>
    <d v="2025-06-30T00:00:00"/>
    <m/>
    <d v="2025-07-31T00:00:00"/>
    <m/>
    <m/>
    <s v="Contacto Personal"/>
    <s v="PPP"/>
    <s v="Cajamarca-Enero-Sábado-3:30a6:00pm-45668"/>
    <s v="Oratoria y Filosofía"/>
    <x v="3"/>
    <x v="0"/>
  </r>
  <r>
    <x v="0"/>
    <x v="0"/>
    <x v="1"/>
    <x v="1"/>
    <x v="1"/>
    <s v="Flor"/>
    <s v="26704782"/>
    <s v="Anita Inés"/>
    <s v="Rodríguez Torres"/>
    <n v="976670020"/>
    <s v="x"/>
    <d v="1974-02-03T00:00:00"/>
    <n v="51"/>
    <s v="Xexostris II"/>
    <x v="0"/>
    <m/>
    <m/>
    <m/>
    <m/>
    <d v="2025-02-04T00:00:00"/>
    <d v="2025-04-21T00:00:00"/>
    <x v="1"/>
    <x v="1"/>
    <s v="P"/>
    <s v="P"/>
    <s v="F"/>
    <s v="P"/>
    <s v="F"/>
    <m/>
    <m/>
    <m/>
    <m/>
    <m/>
    <m/>
    <m/>
    <m/>
    <m/>
    <m/>
    <m/>
    <m/>
    <s v="Asistió"/>
    <m/>
    <m/>
    <m/>
    <m/>
    <m/>
    <m/>
    <m/>
    <d v="2025-06-30T00:00:00"/>
    <m/>
    <d v="2025-07-31T00:00:00"/>
    <m/>
    <m/>
    <s v="Redes sociales"/>
    <s v="PPF"/>
    <s v="Cajamarca-Enero-Martes-7:00a9:30pm-45678"/>
    <s v="Oratoria y Filosofía"/>
    <x v="1"/>
    <x v="0"/>
  </r>
  <r>
    <x v="0"/>
    <x v="0"/>
    <x v="1"/>
    <x v="1"/>
    <x v="1"/>
    <s v="Flor"/>
    <s v="73440078"/>
    <s v="Evelin Lucy"/>
    <s v="Suárez Quispe"/>
    <n v="926224090"/>
    <s v="evelinlucy1996@gmail.com"/>
    <d v="1996-03-24T00:00:00"/>
    <n v="28"/>
    <s v="Xexostris II"/>
    <x v="0"/>
    <m/>
    <m/>
    <m/>
    <m/>
    <d v="2025-02-04T00:00:00"/>
    <d v="2025-04-21T00:00:00"/>
    <x v="1"/>
    <x v="1"/>
    <s v="P"/>
    <s v="P"/>
    <s v="P"/>
    <s v="F"/>
    <s v="F"/>
    <m/>
    <m/>
    <m/>
    <m/>
    <m/>
    <m/>
    <m/>
    <m/>
    <m/>
    <m/>
    <m/>
    <m/>
    <s v="Asistió"/>
    <m/>
    <m/>
    <m/>
    <m/>
    <m/>
    <m/>
    <m/>
    <d v="2025-06-30T00:00:00"/>
    <m/>
    <d v="2025-07-31T00:00:00"/>
    <m/>
    <m/>
    <s v="Redes sociales"/>
    <s v="PPP"/>
    <s v="Cajamarca-Enero-Martes-7:00a9:30pm-45678"/>
    <s v="Oratoria y Filosofía"/>
    <x v="1"/>
    <x v="0"/>
  </r>
  <r>
    <x v="0"/>
    <x v="0"/>
    <x v="1"/>
    <x v="1"/>
    <x v="1"/>
    <s v="Flor"/>
    <s v="73416656"/>
    <s v="Karen Domelia"/>
    <s v="Vargas Sifuentes"/>
    <n v="926104143"/>
    <s v="karenvargassifuentes@gmail.com"/>
    <d v="2005-01-11T00:00:00"/>
    <n v="20"/>
    <s v="Xexostris II"/>
    <x v="0"/>
    <m/>
    <m/>
    <m/>
    <m/>
    <d v="2025-02-04T00:00:00"/>
    <d v="2025-04-21T00:00:00"/>
    <x v="1"/>
    <x v="1"/>
    <s v="P"/>
    <s v="P"/>
    <s v="P"/>
    <s v="F"/>
    <s v="F"/>
    <m/>
    <m/>
    <m/>
    <m/>
    <m/>
    <m/>
    <m/>
    <m/>
    <m/>
    <m/>
    <m/>
    <m/>
    <s v="Asistió"/>
    <m/>
    <m/>
    <m/>
    <m/>
    <m/>
    <m/>
    <m/>
    <d v="2025-06-30T00:00:00"/>
    <m/>
    <d v="2025-07-31T00:00:00"/>
    <m/>
    <m/>
    <s v="Redes sociales"/>
    <s v="PPP"/>
    <s v="Cajamarca-Enero-Martes-7:00a9:30pm-45678"/>
    <s v="Oratoria y Filosofía"/>
    <x v="1"/>
    <x v="0"/>
  </r>
  <r>
    <x v="0"/>
    <x v="0"/>
    <x v="1"/>
    <x v="1"/>
    <x v="1"/>
    <s v="Flor"/>
    <s v="74461444"/>
    <s v="Darlin"/>
    <s v="Zamora Tello"/>
    <n v="917529830"/>
    <s v="dzamorat22_2@unc.edu.pe"/>
    <d v="2005-01-10T00:00:00"/>
    <n v="20"/>
    <s v="Xexostris II"/>
    <x v="0"/>
    <m/>
    <m/>
    <m/>
    <m/>
    <d v="2025-02-04T00:00:00"/>
    <d v="2025-04-21T00:00:00"/>
    <x v="1"/>
    <x v="1"/>
    <s v="P"/>
    <s v="P"/>
    <s v="F"/>
    <s v="P"/>
    <s v="P"/>
    <m/>
    <m/>
    <m/>
    <m/>
    <m/>
    <m/>
    <m/>
    <m/>
    <m/>
    <m/>
    <m/>
    <m/>
    <s v="Asistió"/>
    <m/>
    <m/>
    <m/>
    <m/>
    <m/>
    <m/>
    <m/>
    <d v="2025-06-30T00:00:00"/>
    <m/>
    <d v="2025-07-31T00:00:00"/>
    <m/>
    <m/>
    <s v="Contacto Personal"/>
    <s v="PPF"/>
    <s v="Cajamarca-Enero-Martes-7:00a9:30pm-45678"/>
    <s v="Oratoria y Filosofía"/>
    <x v="1"/>
    <x v="0"/>
  </r>
  <r>
    <x v="0"/>
    <x v="0"/>
    <x v="1"/>
    <x v="1"/>
    <x v="1"/>
    <s v="Flor"/>
    <s v="60756410"/>
    <s v="Andree Eduardo"/>
    <s v="Abanto Ramírez"/>
    <n v="994445761"/>
    <s v="x"/>
    <d v="2006-06-07T00:00:00"/>
    <n v="18"/>
    <s v="Xexostris II"/>
    <x v="0"/>
    <m/>
    <m/>
    <m/>
    <m/>
    <d v="2025-02-04T00:00:00"/>
    <d v="2025-04-21T00:00:00"/>
    <x v="1"/>
    <x v="1"/>
    <s v="P"/>
    <s v="P"/>
    <s v="P"/>
    <s v="P"/>
    <s v="P"/>
    <m/>
    <m/>
    <m/>
    <m/>
    <m/>
    <m/>
    <m/>
    <m/>
    <m/>
    <m/>
    <m/>
    <m/>
    <s v="Asistió"/>
    <m/>
    <m/>
    <m/>
    <m/>
    <m/>
    <m/>
    <m/>
    <d v="2025-06-30T00:00:00"/>
    <m/>
    <d v="2025-07-31T00:00:00"/>
    <m/>
    <m/>
    <s v="Contacto Personal"/>
    <s v="PPP"/>
    <s v="Cajamarca-Enero-Martes-7:00a9:30pm-45678"/>
    <s v="Oratoria y Filosofía"/>
    <x v="1"/>
    <x v="0"/>
  </r>
  <r>
    <x v="0"/>
    <x v="0"/>
    <x v="0"/>
    <x v="0"/>
    <x v="0"/>
    <s v="Dylan"/>
    <s v="74089540"/>
    <s v="Alondra Brina"/>
    <s v="Borjas Cabanillas"/>
    <n v="934030571"/>
    <m/>
    <d v="2003-12-09T00:00:00"/>
    <n v="21"/>
    <s v="Nuth II"/>
    <x v="1"/>
    <m/>
    <m/>
    <m/>
    <m/>
    <d v="2025-01-25T00:00:00"/>
    <d v="2025-04-11T00:00:00"/>
    <x v="0"/>
    <x v="0"/>
    <m/>
    <m/>
    <m/>
    <m/>
    <m/>
    <m/>
    <m/>
    <m/>
    <m/>
    <m/>
    <m/>
    <m/>
    <m/>
    <m/>
    <m/>
    <m/>
    <m/>
    <s v="Completar hasta 3ra sem. para evaluar a Probacionista"/>
    <m/>
    <m/>
    <m/>
    <m/>
    <m/>
    <m/>
    <m/>
    <d v="2025-06-30T00:00:00"/>
    <m/>
    <d v="2025-07-31T00:00:00"/>
    <m/>
    <m/>
    <s v="Redes sociales"/>
    <s v=""/>
    <s v="Cajamarca-Enero-Sábado-10:00a12:30pm-45668"/>
    <s v="Oratoria y Filosofía"/>
    <x v="6"/>
    <x v="0"/>
  </r>
  <r>
    <x v="0"/>
    <x v="0"/>
    <x v="1"/>
    <x v="1"/>
    <x v="1"/>
    <s v="Flor"/>
    <s v="61979425"/>
    <s v="Carlos Daniel"/>
    <s v="Chávez Zegarra"/>
    <n v="963322261"/>
    <s v="cracksdecards@gmail.com"/>
    <d v="2009-06-08T00:00:00"/>
    <n v="15"/>
    <s v="Xexostris II"/>
    <x v="3"/>
    <m/>
    <m/>
    <m/>
    <m/>
    <d v="2025-02-04T00:00:00"/>
    <d v="2025-04-21T00:00:00"/>
    <x v="1"/>
    <x v="1"/>
    <s v="P"/>
    <s v="P"/>
    <s v="P"/>
    <s v="F"/>
    <s v="P"/>
    <m/>
    <m/>
    <m/>
    <m/>
    <m/>
    <m/>
    <m/>
    <m/>
    <m/>
    <m/>
    <m/>
    <m/>
    <s v="Asistió"/>
    <m/>
    <m/>
    <m/>
    <m/>
    <m/>
    <m/>
    <m/>
    <d v="2025-06-30T00:00:00"/>
    <m/>
    <d v="2025-07-31T00:00:00"/>
    <m/>
    <m/>
    <s v="Contacto Personal"/>
    <s v="PPP"/>
    <s v="Cajamarca-Enero-Martes-7:00a9:30pm-45678"/>
    <s v="Oratoria y Filosofía"/>
    <x v="7"/>
    <x v="0"/>
  </r>
  <r>
    <x v="0"/>
    <x v="0"/>
    <x v="0"/>
    <x v="0"/>
    <x v="0"/>
    <s v="Dylan"/>
    <s v="72486854"/>
    <s v="Adriana Araceli"/>
    <s v="Gonzáles Mantilla"/>
    <n v="941512839"/>
    <s v="adrianagonzales.32018@gmail.com"/>
    <d v="2004-07-12T00:00:00"/>
    <n v="20"/>
    <s v="Nuth II"/>
    <x v="3"/>
    <m/>
    <m/>
    <m/>
    <m/>
    <d v="2025-01-25T00:00:00"/>
    <d v="2025-04-11T00:00:00"/>
    <x v="0"/>
    <x v="0"/>
    <s v="P"/>
    <s v="F"/>
    <s v="F"/>
    <m/>
    <m/>
    <m/>
    <m/>
    <m/>
    <m/>
    <m/>
    <m/>
    <m/>
    <m/>
    <m/>
    <m/>
    <m/>
    <m/>
    <s v="No Asistió"/>
    <m/>
    <m/>
    <m/>
    <m/>
    <m/>
    <m/>
    <m/>
    <d v="2025-06-30T00:00:00"/>
    <m/>
    <d v="2025-07-31T00:00:00"/>
    <m/>
    <m/>
    <s v="Redes sociales"/>
    <s v="PFF"/>
    <s v="Cajamarca-Enero-Sábado-10:00a12:30pm-45668"/>
    <s v="Oratoria y Filosofía"/>
    <x v="8"/>
    <x v="0"/>
  </r>
  <r>
    <x v="0"/>
    <x v="1"/>
    <x v="3"/>
    <x v="0"/>
    <x v="3"/>
    <m/>
    <s v="73545496"/>
    <s v="Juan Diego "/>
    <s v="Rojas Serrano "/>
    <n v="929532612"/>
    <m/>
    <d v="2006-02-06T00:00:00"/>
    <n v="19"/>
    <m/>
    <x v="0"/>
    <m/>
    <m/>
    <m/>
    <m/>
    <s v=""/>
    <s v=""/>
    <x v="3"/>
    <x v="3"/>
    <m/>
    <m/>
    <m/>
    <m/>
    <m/>
    <m/>
    <m/>
    <m/>
    <m/>
    <m/>
    <m/>
    <m/>
    <m/>
    <m/>
    <m/>
    <m/>
    <m/>
    <s v=""/>
    <m/>
    <m/>
    <m/>
    <m/>
    <m/>
    <m/>
    <m/>
    <s v=""/>
    <m/>
    <s v=""/>
    <m/>
    <m/>
    <m/>
    <s v=""/>
    <s v=""/>
    <s v=""/>
    <x v="9"/>
    <x v="1"/>
  </r>
  <r>
    <x v="0"/>
    <x v="1"/>
    <x v="0"/>
    <x v="2"/>
    <x v="4"/>
    <s v="Jhuliana"/>
    <s v="61025392"/>
    <s v="Erika Yarlin "/>
    <s v="Davalos Jara"/>
    <n v="972299907"/>
    <m/>
    <d v="2007-04-22T00:00:00"/>
    <n v="17"/>
    <m/>
    <x v="0"/>
    <m/>
    <m/>
    <m/>
    <m/>
    <d v="2025-03-01T00:00:00"/>
    <d v="2025-05-15T00:00:00"/>
    <x v="2"/>
    <x v="2"/>
    <m/>
    <m/>
    <m/>
    <m/>
    <m/>
    <m/>
    <m/>
    <m/>
    <m/>
    <m/>
    <m/>
    <m/>
    <m/>
    <m/>
    <m/>
    <m/>
    <m/>
    <s v="Completar hasta 3ra sem. para evaluar a Probacionista"/>
    <m/>
    <m/>
    <m/>
    <m/>
    <m/>
    <m/>
    <m/>
    <d v="2025-07-31T00:00:00"/>
    <m/>
    <d v="2025-08-31T00:00:00"/>
    <m/>
    <m/>
    <m/>
    <s v=""/>
    <s v="Cajamarca-Febrero-Sábado-3:30a6:00pm-45703"/>
    <s v="Oratoria y Filosofía"/>
    <x v="10"/>
    <x v="0"/>
  </r>
  <r>
    <x v="0"/>
    <x v="1"/>
    <x v="0"/>
    <x v="0"/>
    <x v="4"/>
    <s v="Linda"/>
    <s v="77997797"/>
    <s v="Adriel kaleth "/>
    <s v="Silva comettant "/>
    <n v="961780806"/>
    <m/>
    <d v="2013-02-05T00:00:00"/>
    <n v="12"/>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0"/>
    <x v="1"/>
    <x v="2"/>
    <x v="2"/>
    <x v="5"/>
    <s v="Maria Gracia"/>
    <s v="44206443"/>
    <s v="Charito Magali "/>
    <s v="Mariñas Figueroa"/>
    <n v="976793403"/>
    <m/>
    <d v="1987-03-16T00:00:00"/>
    <n v="37"/>
    <m/>
    <x v="0"/>
    <m/>
    <m/>
    <m/>
    <m/>
    <d v="2025-02-28T00:00:00"/>
    <d v="2025-05-14T00:00:00"/>
    <x v="4"/>
    <x v="4"/>
    <m/>
    <m/>
    <m/>
    <m/>
    <m/>
    <m/>
    <m/>
    <m/>
    <m/>
    <m/>
    <m/>
    <m/>
    <m/>
    <m/>
    <m/>
    <m/>
    <m/>
    <s v="Completar hasta 3ra sem. para evaluar a Probacionista"/>
    <m/>
    <m/>
    <m/>
    <m/>
    <m/>
    <m/>
    <m/>
    <d v="2025-07-31T00:00:00"/>
    <m/>
    <d v="2025-08-31T00:00:00"/>
    <m/>
    <m/>
    <m/>
    <s v=""/>
    <s v="Cajamarca-Febrero-Viernes-3:30a6:00pm-45702"/>
    <s v="Oratoria y Filosofía"/>
    <x v="12"/>
    <x v="0"/>
  </r>
  <r>
    <x v="0"/>
    <x v="1"/>
    <x v="0"/>
    <x v="0"/>
    <x v="4"/>
    <s v="Linda"/>
    <s v="45240853"/>
    <s v="Angel Cesario "/>
    <s v="Salazar Alvarez "/>
    <n v="952353086"/>
    <m/>
    <d v="1987-12-10T00:00:00"/>
    <n v="37"/>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0"/>
    <x v="1"/>
    <x v="4"/>
    <x v="1"/>
    <x v="6"/>
    <s v="Esmeralda"/>
    <s v="71285598"/>
    <s v="Kathia Lorena "/>
    <s v="Lino Chilón "/>
    <n v="921054553"/>
    <m/>
    <d v="2002-11-25T00:00:00"/>
    <n v="22"/>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0"/>
    <x v="1"/>
    <x v="4"/>
    <x v="1"/>
    <x v="6"/>
    <s v="Esmeralda"/>
    <s v="73649774"/>
    <s v="Segundo Gilder"/>
    <s v="García Gálvez"/>
    <n v="921996614"/>
    <m/>
    <d v="1998-03-12T00:00:00"/>
    <n v="26"/>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0"/>
    <x v="1"/>
    <x v="4"/>
    <x v="1"/>
    <x v="6"/>
    <s v="Esmeralda"/>
    <s v="75789118"/>
    <s v="Alvaro Rafael"/>
    <s v="Gutiérrez Ruiz"/>
    <n v="994052614"/>
    <m/>
    <d v="2005-11-25T00:00:00"/>
    <n v="19"/>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0"/>
    <x v="1"/>
    <x v="4"/>
    <x v="1"/>
    <x v="6"/>
    <s v="Esmeralda"/>
    <s v="61259370"/>
    <s v="Anghily Carolina"/>
    <s v="Saldaña Reyes"/>
    <n v="908794767"/>
    <m/>
    <d v="2007-11-25T00:00:00"/>
    <n v="17"/>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1"/>
    <x v="1"/>
    <x v="5"/>
    <x v="3"/>
    <x v="7"/>
    <s v="Dylan"/>
    <s v="73006126"/>
    <s v="Icenia Nicol"/>
    <s v="Briones Villena"/>
    <n v="953124786"/>
    <m/>
    <d v="2001-03-10T00:00:00"/>
    <n v="23"/>
    <s v="Amon III"/>
    <x v="0"/>
    <m/>
    <m/>
    <m/>
    <m/>
    <d v="2025-02-24T00:00:00"/>
    <d v="2025-05-10T00:00:00"/>
    <x v="6"/>
    <x v="6"/>
    <s v="P"/>
    <s v="P"/>
    <m/>
    <m/>
    <m/>
    <m/>
    <m/>
    <m/>
    <m/>
    <m/>
    <m/>
    <m/>
    <m/>
    <m/>
    <m/>
    <m/>
    <m/>
    <s v="Completar hasta 3ra sem. para evaluar a Probacionista"/>
    <m/>
    <m/>
    <m/>
    <m/>
    <m/>
    <m/>
    <m/>
    <d v="2025-07-31T00:00:00"/>
    <m/>
    <d v="2025-08-31T00:00:00"/>
    <m/>
    <m/>
    <m/>
    <s v="PP"/>
    <s v="Cajamarca-Febrero-Lunes-7:00-9:00-45698"/>
    <s v="Conócete a ti mismo"/>
    <x v="14"/>
    <x v="0"/>
  </r>
  <r>
    <x v="0"/>
    <x v="1"/>
    <x v="0"/>
    <x v="2"/>
    <x v="4"/>
    <s v="Jhuliana"/>
    <s v="60761710"/>
    <s v="Joaquín Emanuel "/>
    <s v="Cieza Ibañez "/>
    <n v="950881586"/>
    <m/>
    <d v="2006-01-11T00:00:00"/>
    <n v="19"/>
    <m/>
    <x v="0"/>
    <m/>
    <m/>
    <m/>
    <m/>
    <d v="2025-03-01T00:00:00"/>
    <d v="2025-05-15T00:00:00"/>
    <x v="2"/>
    <x v="2"/>
    <m/>
    <m/>
    <m/>
    <m/>
    <m/>
    <m/>
    <m/>
    <m/>
    <m/>
    <m/>
    <m/>
    <m/>
    <m/>
    <m/>
    <m/>
    <m/>
    <m/>
    <s v="Completar hasta 3ra sem. para evaluar a Probacionista"/>
    <m/>
    <m/>
    <m/>
    <m/>
    <m/>
    <m/>
    <m/>
    <d v="2025-07-31T00:00:00"/>
    <m/>
    <d v="2025-08-31T00:00:00"/>
    <m/>
    <m/>
    <m/>
    <s v=""/>
    <s v="Cajamarca-Febrero-Sábado-3:30a6:00pm-45703"/>
    <s v="Oratoria y Filosofía"/>
    <x v="10"/>
    <x v="0"/>
  </r>
  <r>
    <x v="0"/>
    <x v="1"/>
    <x v="2"/>
    <x v="2"/>
    <x v="5"/>
    <s v="Maria Gracia"/>
    <s v="45899494"/>
    <s v="Jimy Alexander"/>
    <s v="Vásquez Mejía"/>
    <n v="949688130"/>
    <m/>
    <d v="1989-07-14T00:00:00"/>
    <n v="35"/>
    <m/>
    <x v="0"/>
    <m/>
    <m/>
    <m/>
    <m/>
    <d v="2025-02-28T00:00:00"/>
    <d v="2025-05-14T00:00:00"/>
    <x v="4"/>
    <x v="4"/>
    <m/>
    <m/>
    <m/>
    <m/>
    <m/>
    <m/>
    <m/>
    <m/>
    <m/>
    <m/>
    <m/>
    <m/>
    <m/>
    <m/>
    <m/>
    <m/>
    <m/>
    <s v="Completar hasta 3ra sem. para evaluar a Probacionista"/>
    <m/>
    <m/>
    <m/>
    <m/>
    <m/>
    <m/>
    <m/>
    <d v="2025-07-31T00:00:00"/>
    <m/>
    <d v="2025-08-31T00:00:00"/>
    <m/>
    <m/>
    <m/>
    <s v=""/>
    <s v="Cajamarca-Febrero-Viernes-3:30a6:00pm-45702"/>
    <s v="Oratoria y Filosofía"/>
    <x v="12"/>
    <x v="0"/>
  </r>
  <r>
    <x v="1"/>
    <x v="1"/>
    <x v="5"/>
    <x v="3"/>
    <x v="7"/>
    <s v="Dylan"/>
    <s v="76922266"/>
    <s v="Nicol Alexandra "/>
    <s v="Gaona Novoa"/>
    <n v="927196191"/>
    <m/>
    <d v="2002-03-27T00:00:00"/>
    <n v="22"/>
    <s v="Amon III"/>
    <x v="0"/>
    <m/>
    <m/>
    <m/>
    <m/>
    <d v="2025-02-24T00:00:00"/>
    <d v="2025-05-10T00:00:00"/>
    <x v="6"/>
    <x v="6"/>
    <s v="P"/>
    <s v="P"/>
    <m/>
    <m/>
    <m/>
    <m/>
    <m/>
    <m/>
    <m/>
    <m/>
    <m/>
    <m/>
    <m/>
    <m/>
    <m/>
    <m/>
    <m/>
    <s v="Completar hasta 3ra sem. para evaluar a Probacionista"/>
    <m/>
    <m/>
    <m/>
    <m/>
    <m/>
    <m/>
    <m/>
    <d v="2025-07-31T00:00:00"/>
    <m/>
    <d v="2025-08-31T00:00:00"/>
    <m/>
    <m/>
    <m/>
    <s v="PP"/>
    <s v="Cajamarca-Febrero-Lunes-7:00-9:00-45698"/>
    <s v="Conócete a ti mismo"/>
    <x v="14"/>
    <x v="0"/>
  </r>
  <r>
    <x v="0"/>
    <x v="1"/>
    <x v="0"/>
    <x v="0"/>
    <x v="4"/>
    <s v="Linda"/>
    <s v="73235278"/>
    <s v="Rodolfo Javier"/>
    <s v="Ortiz Vargas "/>
    <n v="923061256"/>
    <m/>
    <d v="2004-10-05T00:00:00"/>
    <n v="20"/>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0"/>
    <x v="1"/>
    <x v="3"/>
    <x v="0"/>
    <x v="4"/>
    <s v="Linda"/>
    <s v="72736793"/>
    <s v="Brenda Araceli "/>
    <s v="Horna Zamora"/>
    <n v="991826152"/>
    <m/>
    <d v="2025-02-15T00:00:00"/>
    <n v="0"/>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0"/>
    <x v="1"/>
    <x v="0"/>
    <x v="0"/>
    <x v="4"/>
    <s v="Linda"/>
    <s v="75237587"/>
    <s v="Maria Franshesca "/>
    <s v="Garro Yaipèn"/>
    <n v="972051588"/>
    <m/>
    <d v="2005-07-25T00:00:00"/>
    <n v="19"/>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0"/>
    <x v="1"/>
    <x v="0"/>
    <x v="0"/>
    <x v="4"/>
    <s v="Linda"/>
    <s v="72416147"/>
    <s v="Shirley Granella "/>
    <s v="Galvez Mejia"/>
    <n v="901166726"/>
    <m/>
    <d v="2003-05-20T00:00:00"/>
    <n v="21"/>
    <m/>
    <x v="0"/>
    <m/>
    <m/>
    <m/>
    <m/>
    <d v="2025-03-01T00:00:00"/>
    <d v="2025-05-15T00:00:00"/>
    <x v="1"/>
    <x v="1"/>
    <m/>
    <m/>
    <m/>
    <m/>
    <m/>
    <m/>
    <m/>
    <m/>
    <m/>
    <m/>
    <m/>
    <m/>
    <m/>
    <m/>
    <m/>
    <m/>
    <m/>
    <s v="Completar hasta 3ra sem. para evaluar a Probacionista"/>
    <m/>
    <m/>
    <m/>
    <m/>
    <m/>
    <m/>
    <m/>
    <d v="2025-07-31T00:00:00"/>
    <m/>
    <d v="2025-08-31T00:00:00"/>
    <m/>
    <m/>
    <m/>
    <s v=""/>
    <s v="Cajamarca-Febrero-Sábado-10:00a12:30pm-45703"/>
    <s v="Oratoria y Filosofía"/>
    <x v="11"/>
    <x v="0"/>
  </r>
  <r>
    <x v="1"/>
    <x v="1"/>
    <x v="0"/>
    <x v="4"/>
    <x v="4"/>
    <s v="Jhuliana"/>
    <s v="26635108"/>
    <s v="Lucia Esther "/>
    <s v=" Ortiz Velasquez "/>
    <n v="995792842"/>
    <m/>
    <d v="1970-01-01T00:00:00"/>
    <n v="55"/>
    <m/>
    <x v="0"/>
    <m/>
    <m/>
    <m/>
    <m/>
    <d v="2025-03-01T00:00:00"/>
    <d v="2025-05-15T00:00:00"/>
    <x v="0"/>
    <x v="0"/>
    <s v="P"/>
    <m/>
    <m/>
    <m/>
    <m/>
    <m/>
    <m/>
    <m/>
    <m/>
    <m/>
    <m/>
    <m/>
    <m/>
    <m/>
    <m/>
    <m/>
    <m/>
    <s v="Completar hasta 3ra sem. para evaluar a Probacionista"/>
    <m/>
    <m/>
    <m/>
    <m/>
    <m/>
    <m/>
    <m/>
    <d v="2025-07-31T00:00:00"/>
    <m/>
    <d v="2025-08-31T00:00:00"/>
    <m/>
    <m/>
    <m/>
    <s v="P"/>
    <s v="Cajamarca-Febrero-Sábado-4:00a6:00pm-45703"/>
    <s v="Conócete a ti mismo"/>
    <x v="15"/>
    <x v="0"/>
  </r>
  <r>
    <x v="1"/>
    <x v="1"/>
    <x v="0"/>
    <x v="4"/>
    <x v="4"/>
    <s v="Jhuliana"/>
    <s v="46641867"/>
    <s v="Wilfredo Eliàs"/>
    <s v=" Quispe Barreno"/>
    <n v="954848244"/>
    <m/>
    <d v="1991-01-01T00:00:00"/>
    <n v="34"/>
    <m/>
    <x v="0"/>
    <m/>
    <m/>
    <m/>
    <m/>
    <d v="2025-03-01T00:00:00"/>
    <d v="2025-05-15T00:00:00"/>
    <x v="0"/>
    <x v="0"/>
    <s v="P"/>
    <m/>
    <m/>
    <m/>
    <m/>
    <m/>
    <m/>
    <m/>
    <m/>
    <m/>
    <m/>
    <m/>
    <m/>
    <m/>
    <m/>
    <m/>
    <m/>
    <s v="Completar hasta 3ra sem. para evaluar a Probacionista"/>
    <m/>
    <m/>
    <m/>
    <m/>
    <m/>
    <m/>
    <m/>
    <d v="2025-07-31T00:00:00"/>
    <m/>
    <d v="2025-08-31T00:00:00"/>
    <m/>
    <m/>
    <m/>
    <s v="P"/>
    <s v="Cajamarca-Febrero-Sábado-4:00a6:00pm-45703"/>
    <s v="Conócete a ti mismo"/>
    <x v="15"/>
    <x v="0"/>
  </r>
  <r>
    <x v="0"/>
    <x v="1"/>
    <x v="2"/>
    <x v="2"/>
    <x v="5"/>
    <s v="Maria Gracia"/>
    <s v="71388019"/>
    <s v="Pedro Jhosep "/>
    <s v="Aguilar Herrera"/>
    <n v="989503521"/>
    <m/>
    <d v="2005-07-16T00:00:00"/>
    <n v="19"/>
    <m/>
    <x v="0"/>
    <m/>
    <m/>
    <m/>
    <m/>
    <d v="2025-02-28T00:00:00"/>
    <d v="2025-05-14T00:00:00"/>
    <x v="4"/>
    <x v="4"/>
    <m/>
    <m/>
    <m/>
    <m/>
    <m/>
    <m/>
    <m/>
    <m/>
    <m/>
    <m/>
    <m/>
    <m/>
    <m/>
    <m/>
    <m/>
    <m/>
    <m/>
    <s v="Completar hasta 3ra sem. para evaluar a Probacionista"/>
    <m/>
    <m/>
    <m/>
    <m/>
    <m/>
    <m/>
    <m/>
    <d v="2025-07-31T00:00:00"/>
    <m/>
    <d v="2025-08-31T00:00:00"/>
    <m/>
    <m/>
    <m/>
    <s v=""/>
    <s v="Cajamarca-Febrero-Viernes-3:30a6:00pm-45702"/>
    <s v="Oratoria y Filosofía"/>
    <x v="12"/>
    <x v="0"/>
  </r>
  <r>
    <x v="0"/>
    <x v="1"/>
    <x v="0"/>
    <x v="2"/>
    <x v="4"/>
    <s v="Jhuliana"/>
    <s v="60266367"/>
    <s v="Merlin Charito Soledad "/>
    <s v="Marruro Herrera "/>
    <n v="925477456"/>
    <m/>
    <d v="1999-01-07T00:00:00"/>
    <n v="26"/>
    <m/>
    <x v="0"/>
    <m/>
    <m/>
    <m/>
    <m/>
    <d v="2025-03-01T00:00:00"/>
    <d v="2025-05-15T00:00:00"/>
    <x v="3"/>
    <x v="3"/>
    <m/>
    <m/>
    <m/>
    <m/>
    <m/>
    <m/>
    <m/>
    <m/>
    <m/>
    <m/>
    <m/>
    <m/>
    <m/>
    <m/>
    <m/>
    <m/>
    <m/>
    <s v="Completar hasta 3ra sem. para evaluar a Probacionista"/>
    <m/>
    <m/>
    <m/>
    <m/>
    <m/>
    <m/>
    <m/>
    <d v="2025-07-31T00:00:00"/>
    <m/>
    <d v="2025-08-31T00:00:00"/>
    <m/>
    <m/>
    <m/>
    <s v=""/>
    <s v="Cajamarca-Febrero-Sábado-3:30a6:00pm-45703"/>
    <s v="Oratoria y Filosofía"/>
    <x v="10"/>
    <x v="0"/>
  </r>
  <r>
    <x v="0"/>
    <x v="1"/>
    <x v="0"/>
    <x v="2"/>
    <x v="4"/>
    <s v="Jhuliana"/>
    <s v="73491886"/>
    <s v="Robert Boyle"/>
    <s v="Maximiliano Moreno "/>
    <n v="959437166"/>
    <m/>
    <d v="1994-05-07T00:00:00"/>
    <n v="30"/>
    <m/>
    <x v="0"/>
    <m/>
    <m/>
    <m/>
    <m/>
    <d v="2025-03-01T00:00:00"/>
    <d v="2025-05-15T00:00:00"/>
    <x v="3"/>
    <x v="3"/>
    <m/>
    <m/>
    <m/>
    <m/>
    <m/>
    <m/>
    <m/>
    <m/>
    <m/>
    <m/>
    <m/>
    <m/>
    <m/>
    <m/>
    <m/>
    <m/>
    <m/>
    <s v="Completar hasta 3ra sem. para evaluar a Probacionista"/>
    <m/>
    <m/>
    <m/>
    <m/>
    <m/>
    <m/>
    <m/>
    <d v="2025-07-31T00:00:00"/>
    <m/>
    <d v="2025-08-31T00:00:00"/>
    <m/>
    <m/>
    <m/>
    <s v=""/>
    <s v="Cajamarca-Febrero-Sábado-3:30a6:00pm-45703"/>
    <s v="Oratoria y Filosofía"/>
    <x v="10"/>
    <x v="0"/>
  </r>
  <r>
    <x v="1"/>
    <x v="1"/>
    <x v="5"/>
    <x v="3"/>
    <x v="7"/>
    <s v="Dylan"/>
    <s v="6177638"/>
    <s v="Darwin Andy"/>
    <s v="Polo Nuñez"/>
    <n v="948141263"/>
    <m/>
    <d v="2009-09-10T00:00:00"/>
    <n v="15"/>
    <s v="Amon III"/>
    <x v="0"/>
    <m/>
    <m/>
    <m/>
    <m/>
    <d v="2025-02-24T00:00:00"/>
    <d v="2025-05-10T00:00:00"/>
    <x v="6"/>
    <x v="6"/>
    <s v="P"/>
    <s v="P"/>
    <m/>
    <m/>
    <m/>
    <m/>
    <m/>
    <m/>
    <m/>
    <m/>
    <m/>
    <m/>
    <m/>
    <m/>
    <m/>
    <m/>
    <m/>
    <s v="Completar hasta 3ra sem. para evaluar a Probacionista"/>
    <m/>
    <m/>
    <m/>
    <m/>
    <m/>
    <m/>
    <m/>
    <d v="2025-07-31T00:00:00"/>
    <m/>
    <d v="2025-08-31T00:00:00"/>
    <m/>
    <m/>
    <m/>
    <s v="PP"/>
    <s v="Cajamarca-Febrero-Lunes-7:00-9:00-45698"/>
    <s v="Conócete a ti mismo"/>
    <x v="14"/>
    <x v="0"/>
  </r>
  <r>
    <x v="0"/>
    <x v="1"/>
    <x v="0"/>
    <x v="2"/>
    <x v="4"/>
    <s v="Jhuliana"/>
    <s v="60756606"/>
    <s v="Alexandra Elizabeth "/>
    <s v="Raico Acuña "/>
    <n v="963182286"/>
    <m/>
    <d v="2006-05-25T00:00:00"/>
    <n v="18"/>
    <m/>
    <x v="0"/>
    <m/>
    <m/>
    <m/>
    <m/>
    <d v="2025-03-01T00:00:00"/>
    <d v="2025-05-15T00:00:00"/>
    <x v="3"/>
    <x v="3"/>
    <m/>
    <m/>
    <m/>
    <m/>
    <m/>
    <m/>
    <m/>
    <m/>
    <m/>
    <m/>
    <m/>
    <m/>
    <m/>
    <m/>
    <m/>
    <m/>
    <m/>
    <s v="Completar hasta 3ra sem. para evaluar a Probacionista"/>
    <m/>
    <m/>
    <m/>
    <m/>
    <m/>
    <m/>
    <m/>
    <d v="2025-07-31T00:00:00"/>
    <m/>
    <d v="2025-08-31T00:00:00"/>
    <m/>
    <m/>
    <m/>
    <s v=""/>
    <s v="Cajamarca-Febrero-Sábado-3:30a6:00pm-45703"/>
    <s v="Oratoria y Filosofía"/>
    <x v="10"/>
    <x v="0"/>
  </r>
  <r>
    <x v="0"/>
    <x v="1"/>
    <x v="4"/>
    <x v="1"/>
    <x v="6"/>
    <s v="Esmeralda"/>
    <s v="27930338"/>
    <s v="José Alfredo "/>
    <s v="Castañeda Silva"/>
    <n v="976868348"/>
    <m/>
    <d v="1977-01-01T00:00:00"/>
    <n v="48"/>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0"/>
    <x v="1"/>
    <x v="4"/>
    <x v="1"/>
    <x v="6"/>
    <s v="Esmeralda"/>
    <s v="70285518"/>
    <s v="Miguel Angel"/>
    <s v="García Huamán"/>
    <n v="917638915"/>
    <m/>
    <d v="1998-01-01T00:00:00"/>
    <n v="27"/>
    <m/>
    <x v="0"/>
    <m/>
    <m/>
    <m/>
    <m/>
    <d v="2025-02-26T00:00:00"/>
    <d v="2025-05-12T00:00:00"/>
    <x v="5"/>
    <x v="5"/>
    <s v="P"/>
    <s v="P"/>
    <m/>
    <m/>
    <m/>
    <m/>
    <m/>
    <m/>
    <m/>
    <m/>
    <m/>
    <m/>
    <m/>
    <m/>
    <m/>
    <m/>
    <m/>
    <s v="Completar hasta 3ra sem. para evaluar a Probacionista"/>
    <m/>
    <m/>
    <m/>
    <m/>
    <m/>
    <m/>
    <m/>
    <d v="2025-07-31T00:00:00"/>
    <m/>
    <d v="2025-08-31T00:00:00"/>
    <m/>
    <m/>
    <m/>
    <s v="PP"/>
    <s v="Cajamarca-Febrero-Miércoles-7:00a9:30pm-45700"/>
    <s v="Oratoria y Filosofía"/>
    <x v="13"/>
    <x v="0"/>
  </r>
  <r>
    <x v="0"/>
    <x v="1"/>
    <x v="0"/>
    <x v="2"/>
    <x v="4"/>
    <s v="Jhuliana"/>
    <s v="60809016"/>
    <s v="Carlos Janpier "/>
    <s v="Bustamante Acuña "/>
    <n v="962548745"/>
    <m/>
    <d v="2006-08-28T00:00:00"/>
    <n v="18"/>
    <m/>
    <x v="0"/>
    <m/>
    <m/>
    <m/>
    <m/>
    <d v="2025-03-01T00:00:00"/>
    <d v="2025-05-15T00:00:00"/>
    <x v="3"/>
    <x v="3"/>
    <m/>
    <m/>
    <m/>
    <m/>
    <m/>
    <m/>
    <m/>
    <m/>
    <m/>
    <m/>
    <m/>
    <m/>
    <m/>
    <m/>
    <m/>
    <m/>
    <m/>
    <s v="Completar hasta 3ra sem. para evaluar a Probacionista"/>
    <m/>
    <m/>
    <m/>
    <m/>
    <m/>
    <m/>
    <m/>
    <d v="2025-07-31T00:00:00"/>
    <m/>
    <d v="2025-08-31T00:00:00"/>
    <m/>
    <m/>
    <m/>
    <s v=""/>
    <s v="Cajamarca-Febrero-Sábado-3:30a6:00pm-45703"/>
    <s v="Oratoria y Filosofía"/>
    <x v="10"/>
    <x v="0"/>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m/>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r>
    <x v="2"/>
    <x v="2"/>
    <x v="6"/>
    <x v="5"/>
    <x v="3"/>
    <m/>
    <m/>
    <m/>
    <m/>
    <m/>
    <m/>
    <m/>
    <s v=""/>
    <m/>
    <x v="4"/>
    <m/>
    <m/>
    <m/>
    <m/>
    <s v=""/>
    <s v=""/>
    <x v="3"/>
    <x v="3"/>
    <m/>
    <m/>
    <m/>
    <m/>
    <m/>
    <m/>
    <m/>
    <m/>
    <m/>
    <m/>
    <m/>
    <m/>
    <m/>
    <m/>
    <m/>
    <m/>
    <m/>
    <s v=""/>
    <m/>
    <m/>
    <m/>
    <m/>
    <s v=""/>
    <m/>
    <m/>
    <s v=""/>
    <m/>
    <s v=""/>
    <m/>
    <m/>
    <m/>
    <s v=""/>
    <s v=""/>
    <s v=""/>
    <x v="9"/>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Oratoria y Filosofía"/>
    <s v="Enero"/>
    <s v="Sábado"/>
    <x v="0"/>
    <x v="0"/>
    <s v="Dylan"/>
    <s v="71650239"/>
    <s v="Anderson"/>
    <s v="Becerra Briones"/>
    <n v="973332002"/>
    <s v="anderson9320elbig@gmail.com"/>
    <d v="1993-02-26T00:00:00"/>
    <n v="31"/>
    <s v="Nuth II"/>
    <s v="Inscrito Nuevo"/>
    <m/>
    <m/>
    <m/>
    <m/>
    <d v="2025-01-25T00:00:00"/>
    <d v="2025-04-11T00:00:00"/>
    <s v="Gabriela V."/>
    <s v="Gabriela V."/>
    <s v="P"/>
    <s v="P"/>
    <s v="P"/>
    <m/>
    <m/>
    <m/>
    <m/>
    <m/>
    <m/>
    <m/>
    <m/>
    <m/>
    <m/>
    <m/>
    <m/>
    <m/>
    <m/>
    <s v="Asistió"/>
    <m/>
    <m/>
    <m/>
    <m/>
    <m/>
    <m/>
    <m/>
    <d v="2025-06-30T00:00:00"/>
    <m/>
    <d v="2025-07-31T00:00:00"/>
    <m/>
    <m/>
    <s v="Actividades"/>
    <s v="PPP"/>
    <s v="Cajamarca-Enero-Sábado-10:00a12:30pm-45668"/>
    <s v="Oratoria y Filosofía"/>
    <s v="Cajamarca-Enero-Sábado-10:00 a 12:30 pm-45668-Inscrito Nuevo"/>
    <b v="0"/>
    <d v="2025-02-01T00:00:00"/>
    <s v="ALTA"/>
    <s v="01/01/1900"/>
  </r>
  <r>
    <s v="Oratoria y Filosofía"/>
    <s v="Enero"/>
    <s v="Martes"/>
    <x v="1"/>
    <x v="1"/>
    <s v="Flor"/>
    <s v="45933290"/>
    <s v="Edgar Gabriel "/>
    <s v="Castañeda Blas"/>
    <n v="922935017"/>
    <s v="egcb2@hotmail.com"/>
    <d v="1989-09-11T00:00:00"/>
    <n v="35"/>
    <s v="Xexostris II"/>
    <s v="Inscrito Nuevo"/>
    <m/>
    <m/>
    <m/>
    <m/>
    <d v="2025-02-04T00:00:00"/>
    <d v="2025-04-21T00:00:00"/>
    <s v="Esmeralda N."/>
    <s v="Esmeralda N."/>
    <s v="P"/>
    <s v="P"/>
    <s v="F"/>
    <s v="F"/>
    <s v="F"/>
    <m/>
    <m/>
    <m/>
    <m/>
    <m/>
    <m/>
    <m/>
    <m/>
    <m/>
    <m/>
    <m/>
    <m/>
    <s v="Asistió"/>
    <m/>
    <m/>
    <m/>
    <m/>
    <m/>
    <m/>
    <m/>
    <d v="2025-06-30T00:00:00"/>
    <m/>
    <d v="2025-07-31T00:00:00"/>
    <m/>
    <m/>
    <s v="Propag.Impresa"/>
    <s v="PPF"/>
    <s v="Cajamarca-Enero-Martes-7:00a9:30pm-45678"/>
    <s v="Oratoria y Filosofía"/>
    <s v="Cajamarca-Enero-Martes-7:00 a 9:30 pm-45678-Inscrito Nuevo"/>
    <b v="0"/>
    <d v="2025-02-11T00:00:00"/>
    <s v="ALTA"/>
    <s v="01/01/1900"/>
  </r>
  <r>
    <s v="Oratoria y Filosofía"/>
    <s v="Enero"/>
    <s v="Viernes"/>
    <x v="2"/>
    <x v="2"/>
    <s v="Karla Nuñez"/>
    <s v="77235091"/>
    <s v="Jesús"/>
    <s v="Montoya Marín "/>
    <n v="945109829"/>
    <s v="jotamontoyamarin123@gmail.com"/>
    <d v="2003-02-23T00:00:00"/>
    <n v="21"/>
    <s v="Amon II"/>
    <s v="Inscrito Nuevo"/>
    <m/>
    <m/>
    <m/>
    <m/>
    <d v="2025-01-24T00:00:00"/>
    <d v="2025-04-10T00:00:00"/>
    <s v="Ricardo C."/>
    <s v="Ricardo C."/>
    <s v="P"/>
    <s v="P"/>
    <s v="P"/>
    <s v="F"/>
    <s v="F"/>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Martes"/>
    <x v="1"/>
    <x v="1"/>
    <s v="Flor"/>
    <s v="74954282"/>
    <s v="Valeria Ximena"/>
    <s v="Bringas Torres "/>
    <n v="962703760"/>
    <s v="ximenabringas4@gmail.com"/>
    <d v="2003-11-07T00:00:00"/>
    <n v="21"/>
    <s v="Xexostris II"/>
    <s v="Inscrito Nuevo"/>
    <m/>
    <m/>
    <m/>
    <m/>
    <d v="2025-02-04T00:00:00"/>
    <d v="2025-04-21T00:00:00"/>
    <s v="Esmeralda N."/>
    <s v="Esmeralda N."/>
    <s v="P"/>
    <s v="F"/>
    <s v="F"/>
    <s v="P"/>
    <s v="P"/>
    <m/>
    <m/>
    <m/>
    <m/>
    <m/>
    <m/>
    <m/>
    <m/>
    <m/>
    <m/>
    <m/>
    <m/>
    <s v="No Asistió"/>
    <m/>
    <m/>
    <m/>
    <m/>
    <m/>
    <m/>
    <m/>
    <d v="2025-06-30T00:00:00"/>
    <m/>
    <d v="2025-07-31T00:00:00"/>
    <m/>
    <m/>
    <s v="Propag.Impresa"/>
    <s v="PFF"/>
    <s v="Cajamarca-Enero-Martes-7:00a9:30pm-45678"/>
    <s v="Oratoria y Filosofía"/>
    <s v="Cajamarca-Enero-Martes-7:00 a 9:30 pm-45678-Inscrito Nuevo"/>
    <b v="0"/>
    <d v="2025-02-11T00:00:00"/>
    <s v="ALTA"/>
    <s v="01/01/1900"/>
  </r>
  <r>
    <s v="Oratoria y Filosofía"/>
    <s v="Enero"/>
    <s v="Viernes"/>
    <x v="2"/>
    <x v="2"/>
    <s v="Karla Nuñez"/>
    <s v="60518989"/>
    <s v="Vilma Marisol"/>
    <s v="Marín Quiroz"/>
    <n v="964022649"/>
    <s v="10marisolmarin@gmail.com"/>
    <d v="2004-06-18T00:00:00"/>
    <n v="20"/>
    <s v="Amon II"/>
    <s v="Inscrito Nuevo"/>
    <m/>
    <m/>
    <m/>
    <m/>
    <d v="2025-01-24T00:00:00"/>
    <d v="2025-04-10T00:00:00"/>
    <s v="Ricardo C."/>
    <s v="Ricardo C."/>
    <s v="P"/>
    <s v="P"/>
    <s v="P"/>
    <s v="F"/>
    <s v="P"/>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Viernes"/>
    <x v="2"/>
    <x v="2"/>
    <s v="Karla Nuñez"/>
    <s v="75047985"/>
    <s v="Nayara Mirelly"/>
    <s v="Cachay Marín"/>
    <n v="972896999"/>
    <s v="cachayarinn@gmail.com"/>
    <d v="2004-01-22T00:00:00"/>
    <n v="21"/>
    <s v="Amon II"/>
    <s v="Inscrito Nuevo"/>
    <m/>
    <m/>
    <m/>
    <m/>
    <d v="2025-01-24T00:00:00"/>
    <d v="2025-04-10T00:00:00"/>
    <s v="Ricardo C."/>
    <s v="Ricardo C."/>
    <s v="F"/>
    <s v="F"/>
    <s v="F"/>
    <s v="F"/>
    <s v="F"/>
    <m/>
    <m/>
    <m/>
    <m/>
    <m/>
    <m/>
    <m/>
    <m/>
    <m/>
    <m/>
    <m/>
    <m/>
    <s v="No Asistió"/>
    <m/>
    <m/>
    <m/>
    <m/>
    <m/>
    <m/>
    <m/>
    <d v="2025-06-30T00:00:00"/>
    <m/>
    <d v="2025-07-31T00:00:00"/>
    <m/>
    <m/>
    <s v="Contacto Personal"/>
    <s v="FFF"/>
    <s v="Cajamarca-Enero-Viernes-3:30a6:00pm-45667"/>
    <s v="Oratoria y Filosofía"/>
    <s v="Cajamarca-Enero-Viernes-3:30 a 6:00 pm-45667-Inscrito Nuevo"/>
    <b v="0"/>
    <s v="01/01/1900"/>
    <s v="No asistió 1er mes"/>
    <s v="01/01/1900"/>
  </r>
  <r>
    <s v="Oratoria y Filosofía"/>
    <s v="Enero"/>
    <s v="Sábado"/>
    <x v="0"/>
    <x v="0"/>
    <s v="Dylan"/>
    <s v="61025431"/>
    <s v="Diana Carolina"/>
    <s v="León Cantera"/>
    <n v="912308347"/>
    <s v="leoncanteradiana@gmail.com"/>
    <d v="2007-01-30T00:00:00"/>
    <n v="18"/>
    <s v="Nuth II"/>
    <s v="Inscrito Nuevo"/>
    <m/>
    <m/>
    <m/>
    <m/>
    <d v="2025-01-25T00:00:00"/>
    <d v="2025-04-11T00:00:00"/>
    <s v="Gabriela V."/>
    <s v="Gabriela V."/>
    <s v="P"/>
    <s v="F"/>
    <s v="F"/>
    <m/>
    <m/>
    <m/>
    <m/>
    <m/>
    <m/>
    <m/>
    <m/>
    <m/>
    <m/>
    <m/>
    <m/>
    <m/>
    <m/>
    <s v="No Asistió"/>
    <m/>
    <m/>
    <m/>
    <m/>
    <m/>
    <m/>
    <m/>
    <d v="2025-06-30T00:00:00"/>
    <m/>
    <d v="2025-07-31T00:00:00"/>
    <m/>
    <m/>
    <s v="Contacto Personal"/>
    <s v="PFF"/>
    <s v="Cajamarca-Enero-Sábado-10:00a12:30pm-45668"/>
    <s v="Oratoria y Filosofía"/>
    <s v="Cajamarca-Enero-Sábado-10:00 a 12:30 pm-45668-Inscrito Nuevo"/>
    <b v="0"/>
    <d v="2025-02-01T00:00:00"/>
    <s v="ALTA"/>
    <s v="01/01/1900"/>
  </r>
  <r>
    <s v="Oratoria y Filosofía"/>
    <s v="Enero"/>
    <s v="Viernes"/>
    <x v="2"/>
    <x v="2"/>
    <s v="Karla Nuñez"/>
    <s v="76406176"/>
    <s v="Daiana Francesca"/>
    <s v="Calderón Quiroz"/>
    <n v="987766014"/>
    <s v="daianacalderónquiroz.06@gmail.com"/>
    <d v="2005-02-06T00:00:00"/>
    <n v="20"/>
    <s v="Amon II"/>
    <s v="Inscrito Nuevo"/>
    <m/>
    <m/>
    <m/>
    <m/>
    <d v="2025-01-24T00:00:00"/>
    <d v="2025-04-10T00:00:00"/>
    <s v="Ricardo C."/>
    <s v="Ricardo C."/>
    <s v="P"/>
    <s v="P"/>
    <s v="P"/>
    <s v="F"/>
    <s v="P"/>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Sábado"/>
    <x v="2"/>
    <x v="0"/>
    <s v="Jhuliana"/>
    <s v="61025489"/>
    <s v="Ayelin Francesca"/>
    <s v="García Guerrero "/>
    <n v="961976337"/>
    <s v="francescagarciaguerrero@gmail.com"/>
    <d v="2007-05-31T00:00:00"/>
    <n v="17"/>
    <s v="Anubis II"/>
    <s v="Inscrito Nuevo"/>
    <m/>
    <m/>
    <m/>
    <m/>
    <d v="2025-01-25T00:00:00"/>
    <d v="2025-04-11T00:00:00"/>
    <s v="Ricardo C."/>
    <s v="Ricardo C."/>
    <s v="P"/>
    <s v="P"/>
    <s v="P"/>
    <s v="P"/>
    <s v="P"/>
    <m/>
    <m/>
    <m/>
    <m/>
    <m/>
    <m/>
    <m/>
    <m/>
    <m/>
    <m/>
    <m/>
    <m/>
    <s v="Asistió"/>
    <m/>
    <m/>
    <m/>
    <m/>
    <m/>
    <m/>
    <m/>
    <d v="2025-06-30T00:00:00"/>
    <m/>
    <d v="2025-07-31T00:00:00"/>
    <m/>
    <m/>
    <s v="Redes sociales"/>
    <s v="PPP"/>
    <s v="Cajamarca-Enero-Sábado-3:30a6:00pm-45668"/>
    <s v="Oratoria y Filosofía"/>
    <s v="Cajamarca-Enero-Sábado-3:30 a 6:00 pm-45668-Inscrito Nuevo"/>
    <b v="0"/>
    <d v="2025-02-01T00:00:00"/>
    <s v="ALTA"/>
    <s v="01/01/1900"/>
  </r>
  <r>
    <s v="Oratoria y Filosofía"/>
    <s v="Enero"/>
    <s v="Sábado"/>
    <x v="0"/>
    <x v="0"/>
    <s v="Dylan"/>
    <s v="60879542"/>
    <s v="Andrea Cristell"/>
    <s v="García Guerrero"/>
    <n v="934383513"/>
    <s v="nx1cris@gmail.com "/>
    <d v="2006-10-12T00:00:00"/>
    <n v="18"/>
    <s v="Nuth II"/>
    <s v="Inscrito Nuevo"/>
    <m/>
    <m/>
    <m/>
    <m/>
    <d v="2025-01-25T00:00:00"/>
    <d v="2025-04-11T00:00:00"/>
    <s v="Gabriela V."/>
    <s v="Gabriela V."/>
    <s v="P"/>
    <s v="F"/>
    <s v="F"/>
    <m/>
    <m/>
    <m/>
    <m/>
    <m/>
    <m/>
    <m/>
    <m/>
    <m/>
    <m/>
    <m/>
    <m/>
    <m/>
    <m/>
    <s v="No Asistió"/>
    <m/>
    <m/>
    <m/>
    <m/>
    <m/>
    <m/>
    <m/>
    <d v="2025-06-30T00:00:00"/>
    <m/>
    <d v="2025-07-31T00:00:00"/>
    <m/>
    <m/>
    <s v="Contacto Personal"/>
    <s v="PFF"/>
    <s v="Cajamarca-Enero-Sábado-10:00a12:30pm-45668"/>
    <s v="Oratoria y Filosofía"/>
    <s v="Cajamarca-Enero-Sábado-10:00 a 12:30 pm-45668-Inscrito Nuevo"/>
    <b v="0"/>
    <d v="2025-02-01T00:00:00"/>
    <s v="ALTA"/>
    <s v="01/01/1900"/>
  </r>
  <r>
    <s v="Oratoria y Filosofía"/>
    <s v="Enero"/>
    <s v="Sábado"/>
    <x v="0"/>
    <x v="0"/>
    <s v="Dylan"/>
    <s v="72871798"/>
    <s v="Elmer Jose Manuel"/>
    <s v="Villegas Suarez"/>
    <n v="949614195"/>
    <s v="eljomavisua.0101@gmail.com"/>
    <d v="2006-01-01T00:00:00"/>
    <n v="19"/>
    <s v="Nuth II"/>
    <s v="Inscrito Nuevo"/>
    <m/>
    <m/>
    <m/>
    <m/>
    <d v="2025-01-25T00:00:00"/>
    <d v="2025-04-11T00:00:00"/>
    <s v="Gabriela V."/>
    <s v="Gabriela V."/>
    <s v="P"/>
    <s v="P"/>
    <s v="F"/>
    <m/>
    <m/>
    <m/>
    <m/>
    <m/>
    <m/>
    <m/>
    <m/>
    <m/>
    <m/>
    <m/>
    <m/>
    <m/>
    <m/>
    <s v="Asistió"/>
    <m/>
    <m/>
    <m/>
    <m/>
    <m/>
    <m/>
    <m/>
    <d v="2025-06-30T00:00:00"/>
    <m/>
    <d v="2025-07-31T00:00:00"/>
    <m/>
    <m/>
    <s v="Contacto Personal"/>
    <s v="PPF"/>
    <s v="Cajamarca-Enero-Sábado-10:00a12:30pm-45668"/>
    <s v="Oratoria y Filosofía"/>
    <s v="Cajamarca-Enero-Sábado-10:00 a 12:30 pm-45668-Inscrito Nuevo"/>
    <b v="0"/>
    <d v="2025-02-01T00:00:00"/>
    <s v="ALTA"/>
    <s v="01/01/1900"/>
  </r>
  <r>
    <s v="Oratoria y Filosofía"/>
    <s v="Enero"/>
    <s v="Sábado"/>
    <x v="2"/>
    <x v="0"/>
    <s v="Jhuliana"/>
    <s v="73140578"/>
    <s v="Luciana Maria del Pilar"/>
    <s v="Saldaña Loyaga "/>
    <n v="955494936"/>
    <s v="N00304855@upn.pe"/>
    <d v="2003-11-26T00:00:00"/>
    <n v="21"/>
    <s v="Anubis II"/>
    <s v="Pre-Inscrito"/>
    <m/>
    <m/>
    <m/>
    <m/>
    <d v="2025-01-25T00:00:00"/>
    <d v="2025-04-11T00:00:00"/>
    <s v="Ricardo C."/>
    <s v="Ricardo C."/>
    <s v="F"/>
    <s v="F"/>
    <s v="F"/>
    <s v="F"/>
    <m/>
    <m/>
    <m/>
    <m/>
    <m/>
    <m/>
    <m/>
    <m/>
    <m/>
    <m/>
    <m/>
    <m/>
    <m/>
    <s v="No Asistió"/>
    <m/>
    <m/>
    <m/>
    <m/>
    <m/>
    <m/>
    <m/>
    <d v="2025-06-30T00:00:00"/>
    <m/>
    <d v="2025-07-31T00:00:00"/>
    <m/>
    <m/>
    <s v="Contacto Personal"/>
    <s v="FFF"/>
    <s v="Cajamarca-Enero-Sábado-3:30a6:00pm-45668"/>
    <s v="Oratoria y Filosofía"/>
    <s v="Cajamarca-Enero-Sábado-3:30 a 6:00 pm-45668-Pre-Inscrito"/>
    <b v="0"/>
    <s v="01/01/1900"/>
    <s v="No asistió 1er mes"/>
    <s v="01/01/1900"/>
  </r>
  <r>
    <s v="Oratoria y Filosofía"/>
    <s v="Enero"/>
    <s v="Sábado"/>
    <x v="2"/>
    <x v="0"/>
    <s v="Jhuliana"/>
    <s v="73067652"/>
    <s v="Edwin"/>
    <s v="Escalante López"/>
    <n v="989984000"/>
    <s v="edwinescalante635@gmail.com"/>
    <d v="2006-02-27T00:00:00"/>
    <n v="18"/>
    <s v="Anubis II"/>
    <s v="Cambio de horario"/>
    <m/>
    <m/>
    <m/>
    <m/>
    <d v="2025-01-25T00:00:00"/>
    <d v="2025-04-11T00:00:00"/>
    <s v="Ricardo C."/>
    <s v="Ricardo C."/>
    <m/>
    <m/>
    <m/>
    <m/>
    <m/>
    <m/>
    <m/>
    <m/>
    <m/>
    <m/>
    <m/>
    <m/>
    <m/>
    <m/>
    <m/>
    <m/>
    <m/>
    <s v="Completar hasta 3ra sem. para evaluar a Probacionista"/>
    <m/>
    <m/>
    <m/>
    <m/>
    <m/>
    <m/>
    <m/>
    <d v="2025-06-30T00:00:00"/>
    <m/>
    <d v="2025-07-31T00:00:00"/>
    <m/>
    <m/>
    <s v="Redes sociales"/>
    <s v=""/>
    <s v="Cajamarca-Enero-Sábado-3:30a6:00pm-45668"/>
    <s v="Oratoria y Filosofía"/>
    <s v="Cajamarca-Enero-Sábado-3:30 a 6:00 pm-45668-Cambio de horario"/>
    <b v="0"/>
    <s v="01/01/1900"/>
    <s v="No asistió 1er mes"/>
    <s v="01/01/1900"/>
  </r>
  <r>
    <s v="Oratoria y Filosofía"/>
    <s v="Enero"/>
    <s v="Sábado"/>
    <x v="2"/>
    <x v="0"/>
    <s v="Jhuliana"/>
    <s v="60808479"/>
    <s v="Angela"/>
    <s v="Jara Pasapera"/>
    <n v="963119938"/>
    <s v="angelajara14@hotmail.com"/>
    <d v="2006-08-12T00:00:00"/>
    <n v="18"/>
    <s v="Anubis II"/>
    <s v="Inscrito Nuevo"/>
    <m/>
    <m/>
    <m/>
    <m/>
    <d v="2025-01-25T00:00:00"/>
    <d v="2025-04-11T00:00:00"/>
    <s v="Ricardo C."/>
    <s v="Ricardo C."/>
    <s v="P"/>
    <s v="P"/>
    <s v="P"/>
    <s v="P"/>
    <s v="P"/>
    <m/>
    <m/>
    <m/>
    <m/>
    <m/>
    <m/>
    <m/>
    <m/>
    <m/>
    <m/>
    <m/>
    <m/>
    <s v="Asistió"/>
    <m/>
    <m/>
    <m/>
    <m/>
    <m/>
    <m/>
    <m/>
    <d v="2025-06-30T00:00:00"/>
    <m/>
    <d v="2025-07-31T00:00:00"/>
    <m/>
    <m/>
    <s v="Contacto Personal"/>
    <s v="PPP"/>
    <s v="Cajamarca-Enero-Sábado-3:30a6:00pm-45668"/>
    <s v="Oratoria y Filosofía"/>
    <s v="Cajamarca-Enero-Sábado-3:30 a 6:00 pm-45668-Inscrito Nuevo"/>
    <b v="0"/>
    <d v="2025-02-01T00:00:00"/>
    <s v="ALTA"/>
    <s v="01/01/1900"/>
  </r>
  <r>
    <s v="Oratoria y Filosofía"/>
    <s v="Enero"/>
    <s v="Viernes"/>
    <x v="2"/>
    <x v="2"/>
    <s v="Karla Nuñez"/>
    <s v="61025576"/>
    <s v="Sulmi Jhosel"/>
    <s v="Chilón Gonzales"/>
    <n v="910837302"/>
    <s v="chilonsulmi@gmail.com"/>
    <d v="2007-05-13T00:00:00"/>
    <n v="17"/>
    <s v="Amon II"/>
    <s v="Inscrito Nuevo"/>
    <m/>
    <m/>
    <m/>
    <m/>
    <d v="2025-01-24T00:00:00"/>
    <d v="2025-04-10T00:00:00"/>
    <s v="Ricardo C."/>
    <s v="Ricardo C."/>
    <s v="P"/>
    <s v="P"/>
    <s v="F"/>
    <s v="P"/>
    <s v="F"/>
    <m/>
    <m/>
    <m/>
    <m/>
    <m/>
    <m/>
    <m/>
    <m/>
    <m/>
    <m/>
    <m/>
    <m/>
    <s v="Asistió"/>
    <m/>
    <m/>
    <m/>
    <m/>
    <m/>
    <m/>
    <m/>
    <d v="2025-06-30T00:00:00"/>
    <m/>
    <d v="2025-07-31T00:00:00"/>
    <m/>
    <m/>
    <s v="Propag.Impresa"/>
    <s v="PPF"/>
    <s v="Cajamarca-Enero-Viernes-3:30a6:00pm-45667"/>
    <s v="Oratoria y Filosofía"/>
    <s v="Cajamarca-Enero-Viernes-3:30 a 6:00 pm-45667-Inscrito Nuevo"/>
    <b v="0"/>
    <d v="2025-01-31T00:00:00"/>
    <s v="ALTA"/>
    <s v="01/01/1900"/>
  </r>
  <r>
    <s v="Oratoria y Filosofía"/>
    <s v="Enero"/>
    <s v="Martes"/>
    <x v="1"/>
    <x v="1"/>
    <s v="Flor"/>
    <s v="42948637"/>
    <s v="Deysi Fiorella"/>
    <s v="Quispe Llanos"/>
    <n v="955815777"/>
    <s v="Adhyss_2704@hotmail.com"/>
    <d v="1985-04-15T00:00:00"/>
    <n v="39"/>
    <s v="Xexostris II"/>
    <s v="Inscrito Nuevo"/>
    <m/>
    <m/>
    <m/>
    <m/>
    <d v="2025-02-04T00:00:00"/>
    <d v="2025-04-21T00:00:00"/>
    <s v="Esmeralda N."/>
    <s v="Esmeralda N."/>
    <s v="P"/>
    <s v="P"/>
    <s v="F"/>
    <s v="P"/>
    <s v="P"/>
    <m/>
    <m/>
    <m/>
    <m/>
    <m/>
    <m/>
    <m/>
    <m/>
    <m/>
    <m/>
    <m/>
    <m/>
    <s v="Asistió"/>
    <m/>
    <m/>
    <m/>
    <m/>
    <m/>
    <m/>
    <m/>
    <d v="2025-06-30T00:00:00"/>
    <m/>
    <d v="2025-07-31T00:00:00"/>
    <m/>
    <m/>
    <s v="Redes sociales"/>
    <s v="PPF"/>
    <s v="Cajamarca-Enero-Martes-7:00a9:30pm-45678"/>
    <s v="Oratoria y Filosofía"/>
    <s v="Cajamarca-Enero-Martes-7:00 a 9:30 pm-45678-Inscrito Nuevo"/>
    <b v="0"/>
    <d v="2025-02-11T00:00:00"/>
    <s v="ALTA"/>
    <s v="01/01/1900"/>
  </r>
  <r>
    <s v="Oratoria y Filosofía"/>
    <s v="Enero"/>
    <s v="Viernes"/>
    <x v="2"/>
    <x v="2"/>
    <s v="Karla Nuñez"/>
    <s v="74301416"/>
    <s v="Jhan Maykol "/>
    <s v="Mestanza Hernandez"/>
    <n v="910441724"/>
    <s v="Marleni_27@hotmail.com"/>
    <d v="2006-03-07T00:00:00"/>
    <n v="18"/>
    <s v="Amon II"/>
    <s v="Inscrito Nuevo"/>
    <m/>
    <m/>
    <m/>
    <m/>
    <d v="2025-01-24T00:00:00"/>
    <d v="2025-04-10T00:00:00"/>
    <s v="Ricardo C."/>
    <s v="Ricardo C."/>
    <s v="P"/>
    <s v="P"/>
    <s v="P"/>
    <s v="F"/>
    <s v="P"/>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Sábado"/>
    <x v="2"/>
    <x v="0"/>
    <s v="Jhuliana"/>
    <s v="72017945"/>
    <s v="Keila Medali"/>
    <s v="Arce Ruiz "/>
    <n v="998619368"/>
    <s v="medaliarceruiz@gmail.com"/>
    <d v="1997-09-25T00:00:00"/>
    <n v="27"/>
    <s v="Anubis II"/>
    <s v="Inscrito Nuevo"/>
    <m/>
    <m/>
    <m/>
    <m/>
    <d v="2025-01-25T00:00:00"/>
    <d v="2025-04-11T00:00:00"/>
    <s v="Ricardo C."/>
    <s v="Ricardo C."/>
    <s v="P"/>
    <s v="P"/>
    <s v="P"/>
    <s v="P"/>
    <s v="P"/>
    <m/>
    <m/>
    <m/>
    <m/>
    <m/>
    <m/>
    <m/>
    <m/>
    <m/>
    <m/>
    <m/>
    <m/>
    <s v="Asistió"/>
    <m/>
    <m/>
    <m/>
    <m/>
    <m/>
    <m/>
    <m/>
    <d v="2025-06-30T00:00:00"/>
    <m/>
    <d v="2025-07-31T00:00:00"/>
    <m/>
    <m/>
    <s v="Redes sociales"/>
    <s v="PPP"/>
    <s v="Cajamarca-Enero-Sábado-3:30a6:00pm-45668"/>
    <s v="Oratoria y Filosofía"/>
    <s v="Cajamarca-Enero-Sábado-3:30 a 6:00 pm-45668-Inscrito Nuevo"/>
    <b v="0"/>
    <d v="2025-02-01T00:00:00"/>
    <s v="ALTA"/>
    <s v="01/01/1900"/>
  </r>
  <r>
    <s v="Oratoria y Filosofía"/>
    <s v="Enero"/>
    <s v="Sábado"/>
    <x v="2"/>
    <x v="0"/>
    <s v="Jhuliana"/>
    <s v="61199073"/>
    <s v="Diego Joselito"/>
    <s v="Chalán Huaripata"/>
    <n v="939404552"/>
    <s v="diegojoselitochalanhuaripata@gmail.com"/>
    <d v="2000-01-01T00:00:00"/>
    <n v="25"/>
    <s v="Anubis II"/>
    <s v="Inscrito Nuevo"/>
    <m/>
    <m/>
    <m/>
    <m/>
    <d v="2025-01-25T00:00:00"/>
    <d v="2025-04-11T00:00:00"/>
    <s v="Ricardo C."/>
    <s v="Ricardo C."/>
    <s v="P"/>
    <s v="P"/>
    <s v="P"/>
    <s v="P"/>
    <s v="F"/>
    <m/>
    <m/>
    <m/>
    <m/>
    <m/>
    <m/>
    <m/>
    <m/>
    <m/>
    <m/>
    <m/>
    <m/>
    <s v="Asistió"/>
    <m/>
    <m/>
    <m/>
    <m/>
    <m/>
    <m/>
    <m/>
    <d v="2025-06-30T00:00:00"/>
    <m/>
    <d v="2025-07-31T00:00:00"/>
    <m/>
    <m/>
    <s v="Cursos"/>
    <s v="PPP"/>
    <s v="Cajamarca-Enero-Sábado-3:30a6:00pm-45668"/>
    <s v="Oratoria y Filosofía"/>
    <s v="Cajamarca-Enero-Sábado-3:30 a 6:00 pm-45668-Inscrito Nuevo"/>
    <b v="0"/>
    <d v="2025-02-01T00:00:00"/>
    <s v="ALTA"/>
    <s v="01/01/1900"/>
  </r>
  <r>
    <s v="Oratoria y Filosofía"/>
    <s v="Enero"/>
    <s v="Sábado"/>
    <x v="0"/>
    <x v="0"/>
    <s v="Dylan"/>
    <s v="60454985"/>
    <s v="Luciana Belén"/>
    <s v="Meléndez Castañeda"/>
    <n v="973728697"/>
    <s v="lucianamelendezcastaneda@gmail.com"/>
    <d v="2001-01-01T00:00:00"/>
    <n v="24"/>
    <s v="Nuth II"/>
    <s v="Inscrito Nuevo"/>
    <m/>
    <m/>
    <m/>
    <m/>
    <d v="2025-01-25T00:00:00"/>
    <d v="2025-04-11T00:00:00"/>
    <s v="Gabriela V."/>
    <s v="Gabriela V."/>
    <s v="P"/>
    <s v="P"/>
    <s v="F"/>
    <m/>
    <m/>
    <m/>
    <m/>
    <m/>
    <m/>
    <m/>
    <m/>
    <m/>
    <m/>
    <m/>
    <m/>
    <m/>
    <m/>
    <s v="Asistió"/>
    <m/>
    <m/>
    <m/>
    <m/>
    <m/>
    <m/>
    <m/>
    <d v="2025-06-30T00:00:00"/>
    <m/>
    <d v="2025-07-31T00:00:00"/>
    <m/>
    <m/>
    <s v="Redes sociales"/>
    <s v="PPF"/>
    <s v="Cajamarca-Enero-Sábado-10:00a12:30pm-45668"/>
    <s v="Oratoria y Filosofía"/>
    <s v="Cajamarca-Enero-Sábado-10:00 a 12:30 pm-45668-Inscrito Nuevo"/>
    <b v="0"/>
    <d v="2025-02-01T00:00:00"/>
    <s v="ALTA"/>
    <s v="01/01/1900"/>
  </r>
  <r>
    <s v="Oratoria y Filosofía"/>
    <s v="Enero"/>
    <s v="Sábado"/>
    <x v="0"/>
    <x v="0"/>
    <s v="Dylan"/>
    <s v="74134496"/>
    <s v="Andrea Angely"/>
    <s v="Albites Calderon"/>
    <n v="964622621"/>
    <s v="jalbitesleiva@gmail.com"/>
    <d v="2005-04-04T00:00:00"/>
    <n v="19"/>
    <s v="Nuth II"/>
    <s v="Inscrito Nuevo"/>
    <m/>
    <m/>
    <m/>
    <m/>
    <d v="2025-01-25T00:00:00"/>
    <d v="2025-04-11T00:00:00"/>
    <s v="Gabriela V."/>
    <s v="Gabriela V."/>
    <s v="P"/>
    <s v="F"/>
    <s v="F"/>
    <m/>
    <m/>
    <m/>
    <m/>
    <m/>
    <m/>
    <m/>
    <m/>
    <m/>
    <m/>
    <m/>
    <m/>
    <m/>
    <m/>
    <s v="No Asistió"/>
    <m/>
    <m/>
    <m/>
    <m/>
    <m/>
    <m/>
    <m/>
    <d v="2025-06-30T00:00:00"/>
    <m/>
    <d v="2025-07-31T00:00:00"/>
    <m/>
    <m/>
    <s v="Contacto Personal"/>
    <s v="PFF"/>
    <s v="Cajamarca-Enero-Sábado-10:00a12:30pm-45668"/>
    <s v="Oratoria y Filosofía"/>
    <s v="Cajamarca-Enero-Sábado-10:00 a 12:30 pm-45668-Inscrito Nuevo"/>
    <b v="0"/>
    <d v="2025-02-01T00:00:00"/>
    <s v="ALTA"/>
    <s v="01/01/1900"/>
  </r>
  <r>
    <s v="Oratoria y Filosofía"/>
    <s v="Enero"/>
    <s v="Viernes"/>
    <x v="2"/>
    <x v="2"/>
    <s v="Karla Nuñez"/>
    <s v="72466850"/>
    <s v="Rullierd Guilmar"/>
    <s v="Sotomayor Terrones"/>
    <n v="972705211"/>
    <s v="rsotomayorterrones17@gmail.com"/>
    <d v="2003-07-01T00:00:00"/>
    <n v="21"/>
    <s v="Amon II"/>
    <s v="Inscrito Nuevo"/>
    <m/>
    <m/>
    <m/>
    <m/>
    <d v="2025-01-24T00:00:00"/>
    <d v="2025-04-10T00:00:00"/>
    <s v="Ricardo C."/>
    <s v="Ricardo C."/>
    <s v="P"/>
    <s v="P"/>
    <s v="F"/>
    <s v="P"/>
    <s v="F"/>
    <m/>
    <m/>
    <m/>
    <m/>
    <m/>
    <m/>
    <m/>
    <m/>
    <m/>
    <m/>
    <m/>
    <m/>
    <s v="Asistió"/>
    <m/>
    <m/>
    <m/>
    <m/>
    <m/>
    <m/>
    <m/>
    <d v="2025-06-30T00:00:00"/>
    <m/>
    <d v="2025-07-31T00:00:00"/>
    <m/>
    <m/>
    <s v="Contacto Personal"/>
    <s v="PPF"/>
    <s v="Cajamarca-Enero-Viernes-3:30a6:00pm-45667"/>
    <s v="Oratoria y Filosofía"/>
    <s v="Cajamarca-Enero-Viernes-3:30 a 6:00 pm-45667-Inscrito Nuevo"/>
    <b v="0"/>
    <d v="2025-01-31T00:00:00"/>
    <s v="ALTA"/>
    <s v="01/01/1900"/>
  </r>
  <r>
    <s v="Oratoria y Filosofía"/>
    <s v="Enero"/>
    <s v="Viernes"/>
    <x v="2"/>
    <x v="2"/>
    <s v="Karla Nuñez"/>
    <s v="71551026"/>
    <s v="Judith Roxana"/>
    <s v="Amambal Idrugo"/>
    <n v="983721789"/>
    <s v="idrugojudith@gmail.com"/>
    <d v="2003-04-23T00:00:00"/>
    <n v="21"/>
    <s v="Amon II"/>
    <s v="Inscrito Nuevo"/>
    <m/>
    <m/>
    <m/>
    <m/>
    <d v="2025-01-24T00:00:00"/>
    <d v="2025-04-10T00:00:00"/>
    <s v="Ricardo C."/>
    <s v="Ricardo C."/>
    <s v="P"/>
    <s v="P"/>
    <s v="P"/>
    <s v="P"/>
    <s v="F"/>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Sábado"/>
    <x v="0"/>
    <x v="0"/>
    <s v="Dylan"/>
    <s v="61325370"/>
    <s v="Alondra Marycielo"/>
    <s v="Bazán Arias"/>
    <n v="940266976"/>
    <s v="x"/>
    <d v="2008-03-05T00:00:00"/>
    <n v="16"/>
    <s v="Nuth II"/>
    <s v="Inscrito Nuevo"/>
    <m/>
    <m/>
    <m/>
    <m/>
    <d v="2025-01-25T00:00:00"/>
    <d v="2025-04-11T00:00:00"/>
    <s v="Gabriela V."/>
    <s v="Gabriela V."/>
    <s v="P"/>
    <s v="P"/>
    <s v="P"/>
    <m/>
    <m/>
    <m/>
    <m/>
    <m/>
    <m/>
    <m/>
    <m/>
    <m/>
    <m/>
    <m/>
    <m/>
    <m/>
    <m/>
    <s v="Asistió"/>
    <m/>
    <m/>
    <m/>
    <m/>
    <m/>
    <m/>
    <m/>
    <d v="2025-06-30T00:00:00"/>
    <m/>
    <d v="2025-07-31T00:00:00"/>
    <m/>
    <m/>
    <s v="Propag.Impresa"/>
    <s v="PPP"/>
    <s v="Cajamarca-Enero-Sábado-10:00a12:30pm-45668"/>
    <s v="Oratoria y Filosofía"/>
    <s v="Cajamarca-Enero-Sábado-10:00 a 12:30 pm-45668-Inscrito Nuevo"/>
    <b v="0"/>
    <d v="2025-02-01T00:00:00"/>
    <s v="ALTA"/>
    <s v="01/01/1900"/>
  </r>
  <r>
    <s v="Oratoria y Filosofía"/>
    <s v="Enero"/>
    <s v="Sábado"/>
    <x v="0"/>
    <x v="0"/>
    <s v="Dylan"/>
    <s v="46860488"/>
    <s v="José David"/>
    <s v="Samán Lucano"/>
    <n v="948081494"/>
    <s v="x"/>
    <d v="1992-01-26T00:00:00"/>
    <n v="33"/>
    <s v="Nuth II"/>
    <s v="Inscrito Nuevo"/>
    <m/>
    <m/>
    <m/>
    <m/>
    <d v="2025-01-25T00:00:00"/>
    <d v="2025-04-11T00:00:00"/>
    <s v="Gabriela V."/>
    <s v="Gabriela V."/>
    <s v="P"/>
    <s v="P"/>
    <s v="P"/>
    <m/>
    <m/>
    <m/>
    <m/>
    <m/>
    <m/>
    <m/>
    <m/>
    <m/>
    <m/>
    <m/>
    <m/>
    <m/>
    <m/>
    <s v="Asistió"/>
    <m/>
    <m/>
    <m/>
    <m/>
    <m/>
    <m/>
    <m/>
    <d v="2025-06-30T00:00:00"/>
    <m/>
    <d v="2025-07-31T00:00:00"/>
    <m/>
    <m/>
    <s v="Contacto Personal"/>
    <s v="PPP"/>
    <s v="Cajamarca-Enero-Sábado-10:00a12:30pm-45668"/>
    <s v="Oratoria y Filosofía"/>
    <s v="Cajamarca-Enero-Sábado-10:00 a 12:30 pm-45668-Inscrito Nuevo"/>
    <b v="0"/>
    <d v="2025-02-01T00:00:00"/>
    <s v="ALTA"/>
    <s v="01/01/1900"/>
  </r>
  <r>
    <s v="Oratoria y Filosofía"/>
    <s v="Enero"/>
    <s v="Viernes"/>
    <x v="2"/>
    <x v="2"/>
    <s v="Karla Nuñez"/>
    <s v="46080914"/>
    <s v="Alexandra Manesi"/>
    <s v="Nuñez Tarrillo"/>
    <n v="922957752"/>
    <s v="alexandranuñeztarrillo@gmail.com"/>
    <d v="1989-12-14T00:00:00"/>
    <n v="35"/>
    <s v="Amon II"/>
    <s v="Inscrito Nuevo"/>
    <m/>
    <m/>
    <m/>
    <m/>
    <d v="2025-01-24T00:00:00"/>
    <d v="2025-04-10T00:00:00"/>
    <s v="Ricardo C."/>
    <s v="Ricardo C."/>
    <s v="P"/>
    <s v="P"/>
    <s v="P"/>
    <s v="P"/>
    <s v="P"/>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Viernes"/>
    <x v="2"/>
    <x v="2"/>
    <s v="Karla Nuñez"/>
    <s v="43394364"/>
    <s v="Merly Aide"/>
    <s v="Becerra Hernández"/>
    <n v="943907436"/>
    <s v="merlybecerraz@gmail.com"/>
    <d v="1985-10-10T00:00:00"/>
    <n v="39"/>
    <s v="Amon II"/>
    <s v="Inscrito Nuevo"/>
    <m/>
    <m/>
    <m/>
    <m/>
    <d v="2025-01-24T00:00:00"/>
    <d v="2025-04-10T00:00:00"/>
    <s v="Ricardo C."/>
    <s v="Ricardo C."/>
    <s v="P"/>
    <s v="F"/>
    <s v="P"/>
    <s v="P"/>
    <s v="F"/>
    <m/>
    <m/>
    <m/>
    <m/>
    <m/>
    <m/>
    <m/>
    <m/>
    <m/>
    <m/>
    <m/>
    <m/>
    <s v="Asistió"/>
    <m/>
    <m/>
    <m/>
    <m/>
    <m/>
    <m/>
    <m/>
    <d v="2025-06-30T00:00:00"/>
    <m/>
    <d v="2025-07-31T00:00:00"/>
    <m/>
    <m/>
    <s v="Redes sociales"/>
    <s v="PFP"/>
    <s v="Cajamarca-Enero-Viernes-3:30a6:00pm-45667"/>
    <s v="Oratoria y Filosofía"/>
    <s v="Cajamarca-Enero-Viernes-3:30 a 6:00 pm-45667-Inscrito Nuevo"/>
    <b v="0"/>
    <d v="2025-01-31T00:00:00"/>
    <s v="ALTA"/>
    <s v="01/01/1900"/>
  </r>
  <r>
    <s v="Oratoria y Filosofía"/>
    <s v="Enero"/>
    <s v="Viernes"/>
    <x v="2"/>
    <x v="2"/>
    <s v="Karla Nuñez"/>
    <s v="75669452"/>
    <s v="Jubert Estalin"/>
    <s v="Rodríguez Huaripata"/>
    <n v="901173020"/>
    <s v="jrodríguezh15.2@gmail.com"/>
    <d v="1996-07-13T00:00:00"/>
    <n v="28"/>
    <s v="Amon II"/>
    <s v="Inscrito Nuevo"/>
    <m/>
    <m/>
    <m/>
    <m/>
    <d v="2025-01-24T00:00:00"/>
    <d v="2025-04-10T00:00:00"/>
    <s v="Ricardo C."/>
    <s v="Ricardo C."/>
    <s v="P"/>
    <s v="P"/>
    <s v="P"/>
    <s v="P"/>
    <s v="F"/>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Sábado"/>
    <x v="2"/>
    <x v="0"/>
    <s v="Jhuliana"/>
    <s v="73208695"/>
    <s v="Moises"/>
    <s v="Gutiérrez Terrones"/>
    <n v="976001681"/>
    <s v="moisesgutierrezterrones@gmail.com"/>
    <d v="2000-04-20T00:00:00"/>
    <n v="24"/>
    <s v="Anubis II"/>
    <s v="Inscrito Nuevo"/>
    <m/>
    <m/>
    <m/>
    <m/>
    <d v="2025-01-25T00:00:00"/>
    <d v="2025-04-11T00:00:00"/>
    <s v="Ricardo C."/>
    <s v="Ricardo C."/>
    <s v="P"/>
    <s v="P"/>
    <s v="P"/>
    <s v="P"/>
    <s v="P"/>
    <m/>
    <m/>
    <m/>
    <m/>
    <m/>
    <m/>
    <m/>
    <m/>
    <m/>
    <m/>
    <m/>
    <m/>
    <s v="Asistió"/>
    <m/>
    <m/>
    <m/>
    <m/>
    <m/>
    <m/>
    <m/>
    <d v="2025-06-30T00:00:00"/>
    <m/>
    <d v="2025-07-31T00:00:00"/>
    <m/>
    <m/>
    <s v="Contacto Personal"/>
    <s v="PPP"/>
    <s v="Cajamarca-Enero-Sábado-3:30a6:00pm-45668"/>
    <s v="Oratoria y Filosofía"/>
    <s v="Cajamarca-Enero-Sábado-3:30 a 6:00 pm-45668-Inscrito Nuevo"/>
    <b v="0"/>
    <d v="2025-02-01T00:00:00"/>
    <s v="ALTA"/>
    <s v="01/01/1900"/>
  </r>
  <r>
    <s v="Oratoria y Filosofía"/>
    <s v="Enero"/>
    <s v="Martes"/>
    <x v="1"/>
    <x v="1"/>
    <s v="Flor"/>
    <s v="26704782"/>
    <s v="Anita Inés"/>
    <s v="Rodríguez Torres"/>
    <n v="976670020"/>
    <s v="x"/>
    <d v="1974-02-03T00:00:00"/>
    <n v="51"/>
    <s v="Xexostris II"/>
    <s v="Inscrito Nuevo"/>
    <m/>
    <m/>
    <m/>
    <m/>
    <d v="2025-02-04T00:00:00"/>
    <d v="2025-04-21T00:00:00"/>
    <s v="Esmeralda N."/>
    <s v="Esmeralda N."/>
    <s v="P"/>
    <s v="P"/>
    <s v="F"/>
    <s v="P"/>
    <s v="F"/>
    <m/>
    <m/>
    <m/>
    <m/>
    <m/>
    <m/>
    <m/>
    <m/>
    <m/>
    <m/>
    <m/>
    <m/>
    <s v="Asistió"/>
    <m/>
    <m/>
    <m/>
    <m/>
    <m/>
    <m/>
    <m/>
    <d v="2025-06-30T00:00:00"/>
    <m/>
    <d v="2025-07-31T00:00:00"/>
    <m/>
    <m/>
    <s v="Redes sociales"/>
    <s v="PPF"/>
    <s v="Cajamarca-Enero-Martes-7:00a9:30pm-45678"/>
    <s v="Oratoria y Filosofía"/>
    <s v="Cajamarca-Enero-Martes-7:00 a 9:30 pm-45678-Inscrito Nuevo"/>
    <b v="0"/>
    <d v="2025-02-11T00:00:00"/>
    <s v="ALTA"/>
    <s v="01/01/1900"/>
  </r>
  <r>
    <s v="Oratoria y Filosofía"/>
    <s v="Enero"/>
    <s v="Martes"/>
    <x v="1"/>
    <x v="1"/>
    <s v="Flor"/>
    <s v="73440078"/>
    <s v="Evelin Lucy"/>
    <s v="Suárez Quispe"/>
    <n v="926224090"/>
    <s v="evelinlucy1996@gmail.com"/>
    <d v="1996-03-24T00:00:00"/>
    <n v="28"/>
    <s v="Xexostris II"/>
    <s v="Inscrito Nuevo"/>
    <m/>
    <m/>
    <m/>
    <m/>
    <d v="2025-02-04T00:00:00"/>
    <d v="2025-04-21T00:00:00"/>
    <s v="Esmeralda N."/>
    <s v="Esmeralda N."/>
    <s v="P"/>
    <s v="P"/>
    <s v="P"/>
    <s v="F"/>
    <s v="F"/>
    <m/>
    <m/>
    <m/>
    <m/>
    <m/>
    <m/>
    <m/>
    <m/>
    <m/>
    <m/>
    <m/>
    <m/>
    <s v="Asistió"/>
    <m/>
    <m/>
    <m/>
    <m/>
    <m/>
    <m/>
    <m/>
    <d v="2025-06-30T00:00:00"/>
    <m/>
    <d v="2025-07-31T00:00:00"/>
    <m/>
    <m/>
    <s v="Redes sociales"/>
    <s v="PPP"/>
    <s v="Cajamarca-Enero-Martes-7:00a9:30pm-45678"/>
    <s v="Oratoria y Filosofía"/>
    <s v="Cajamarca-Enero-Martes-7:00 a 9:30 pm-45678-Inscrito Nuevo"/>
    <b v="0"/>
    <d v="2025-02-11T00:00:00"/>
    <s v="ALTA"/>
    <s v="01/01/1900"/>
  </r>
  <r>
    <s v="Oratoria y Filosofía"/>
    <s v="Enero"/>
    <s v="Martes"/>
    <x v="1"/>
    <x v="1"/>
    <s v="Flor"/>
    <s v="73416656"/>
    <s v="Karen Domelia"/>
    <s v="Vargas Sifuentes"/>
    <n v="926104143"/>
    <s v="karenvargassifuentes@gmail.com"/>
    <d v="2005-01-11T00:00:00"/>
    <n v="20"/>
    <s v="Xexostris II"/>
    <s v="Inscrito Nuevo"/>
    <m/>
    <m/>
    <m/>
    <m/>
    <d v="2025-02-04T00:00:00"/>
    <d v="2025-04-21T00:00:00"/>
    <s v="Esmeralda N."/>
    <s v="Esmeralda N."/>
    <s v="P"/>
    <s v="P"/>
    <s v="P"/>
    <s v="F"/>
    <s v="F"/>
    <m/>
    <m/>
    <m/>
    <m/>
    <m/>
    <m/>
    <m/>
    <m/>
    <m/>
    <m/>
    <m/>
    <m/>
    <s v="Asistió"/>
    <m/>
    <m/>
    <m/>
    <m/>
    <m/>
    <m/>
    <m/>
    <d v="2025-06-30T00:00:00"/>
    <m/>
    <d v="2025-07-31T00:00:00"/>
    <m/>
    <m/>
    <s v="Redes sociales"/>
    <s v="PPP"/>
    <s v="Cajamarca-Enero-Martes-7:00a9:30pm-45678"/>
    <s v="Oratoria y Filosofía"/>
    <s v="Cajamarca-Enero-Martes-7:00 a 9:30 pm-45678-Inscrito Nuevo"/>
    <b v="0"/>
    <d v="2025-02-11T00:00:00"/>
    <s v="ALTA"/>
    <s v="01/01/1900"/>
  </r>
  <r>
    <s v="Oratoria y Filosofía"/>
    <s v="Enero"/>
    <s v="Martes"/>
    <x v="1"/>
    <x v="1"/>
    <s v="Flor"/>
    <s v="74461444"/>
    <s v="Darlin"/>
    <s v="Zamora Tello"/>
    <n v="917529830"/>
    <s v="dzamorat22_2@unc.edu.pe"/>
    <d v="2005-01-10T00:00:00"/>
    <n v="20"/>
    <s v="Xexostris II"/>
    <s v="Inscrito Nuevo"/>
    <m/>
    <m/>
    <m/>
    <m/>
    <d v="2025-02-04T00:00:00"/>
    <d v="2025-04-21T00:00:00"/>
    <s v="Esmeralda N."/>
    <s v="Esmeralda N."/>
    <s v="P"/>
    <s v="P"/>
    <s v="F"/>
    <s v="P"/>
    <s v="P"/>
    <m/>
    <m/>
    <m/>
    <m/>
    <m/>
    <m/>
    <m/>
    <m/>
    <m/>
    <m/>
    <m/>
    <m/>
    <s v="Asistió"/>
    <m/>
    <m/>
    <m/>
    <m/>
    <m/>
    <m/>
    <m/>
    <d v="2025-06-30T00:00:00"/>
    <m/>
    <d v="2025-07-31T00:00:00"/>
    <m/>
    <m/>
    <s v="Contacto Personal"/>
    <s v="PPF"/>
    <s v="Cajamarca-Enero-Martes-7:00a9:30pm-45678"/>
    <s v="Oratoria y Filosofía"/>
    <s v="Cajamarca-Enero-Martes-7:00 a 9:30 pm-45678-Inscrito Nuevo"/>
    <b v="0"/>
    <d v="2025-02-11T00:00:00"/>
    <s v="ALTA"/>
    <s v="01/01/1900"/>
  </r>
  <r>
    <s v="Oratoria y Filosofía"/>
    <s v="Enero"/>
    <s v="Martes"/>
    <x v="1"/>
    <x v="1"/>
    <s v="Flor"/>
    <s v="60756410"/>
    <s v="Andree Eduardo"/>
    <s v="Abanto Ramírez"/>
    <n v="994445761"/>
    <s v="x"/>
    <d v="2006-06-07T00:00:00"/>
    <n v="18"/>
    <s v="Xexostris II"/>
    <s v="Inscrito Nuevo"/>
    <m/>
    <m/>
    <m/>
    <m/>
    <d v="2025-02-04T00:00:00"/>
    <d v="2025-04-21T00:00:00"/>
    <s v="Esmeralda N."/>
    <s v="Esmeralda N."/>
    <s v="P"/>
    <s v="P"/>
    <s v="P"/>
    <s v="P"/>
    <s v="P"/>
    <m/>
    <m/>
    <m/>
    <m/>
    <m/>
    <m/>
    <m/>
    <m/>
    <m/>
    <m/>
    <m/>
    <m/>
    <s v="Asistió"/>
    <m/>
    <m/>
    <m/>
    <m/>
    <m/>
    <m/>
    <m/>
    <d v="2025-06-30T00:00:00"/>
    <m/>
    <d v="2025-07-31T00:00:00"/>
    <m/>
    <m/>
    <s v="Contacto Personal"/>
    <s v="PPP"/>
    <s v="Cajamarca-Enero-Martes-7:00a9:30pm-45678"/>
    <s v="Oratoria y Filosofía"/>
    <s v="Cajamarca-Enero-Martes-7:00 a 9:30 pm-45678-Inscrito Nuevo"/>
    <b v="0"/>
    <d v="2025-02-11T00:00:00"/>
    <s v="ALTA"/>
    <s v="01/01/1900"/>
  </r>
  <r>
    <s v="Oratoria y Filosofía"/>
    <s v="Enero"/>
    <s v="Sábado"/>
    <x v="0"/>
    <x v="0"/>
    <s v="Dylan"/>
    <s v="74089540"/>
    <s v="Alondra Brina"/>
    <s v="Borjas Cabanillas"/>
    <n v="934030571"/>
    <m/>
    <d v="2003-12-09T00:00:00"/>
    <n v="21"/>
    <s v="Nuth II"/>
    <s v="Pre-Inscrito"/>
    <m/>
    <m/>
    <m/>
    <m/>
    <d v="2025-01-25T00:00:00"/>
    <d v="2025-04-11T00:00:00"/>
    <s v="Gabriela V."/>
    <s v="Gabriela V."/>
    <m/>
    <m/>
    <m/>
    <m/>
    <m/>
    <m/>
    <m/>
    <m/>
    <m/>
    <m/>
    <m/>
    <m/>
    <m/>
    <m/>
    <m/>
    <m/>
    <m/>
    <s v="Completar hasta 3ra sem. para evaluar a Probacionista"/>
    <m/>
    <m/>
    <m/>
    <m/>
    <m/>
    <m/>
    <m/>
    <d v="2025-06-30T00:00:00"/>
    <m/>
    <d v="2025-07-31T00:00:00"/>
    <m/>
    <m/>
    <s v="Redes sociales"/>
    <s v=""/>
    <s v="Cajamarca-Enero-Sábado-10:00a12:30pm-45668"/>
    <s v="Oratoria y Filosofía"/>
    <s v="Cajamarca-Enero-Sábado-10:00 a 12:30 pm-45668-Pre-Inscrito"/>
    <b v="0"/>
    <s v="01/01/1900"/>
    <s v="No asistió 1er mes"/>
    <s v="01/01/1900"/>
  </r>
  <r>
    <s v="Oratoria y Filosofía"/>
    <s v="Enero"/>
    <s v="Martes"/>
    <x v="1"/>
    <x v="1"/>
    <s v="Flor"/>
    <s v="61979425"/>
    <s v="Carlos Daniel"/>
    <s v="Chávez Zegarra"/>
    <n v="963322261"/>
    <s v="cracksdecards@gmail.com"/>
    <d v="2009-06-08T00:00:00"/>
    <n v="15"/>
    <s v="Xexostris II"/>
    <s v="Recuperado otro año"/>
    <m/>
    <m/>
    <m/>
    <m/>
    <d v="2025-02-04T00:00:00"/>
    <d v="2025-04-21T00:00:00"/>
    <s v="Esmeralda N."/>
    <s v="Esmeralda N."/>
    <s v="P"/>
    <s v="P"/>
    <s v="P"/>
    <s v="F"/>
    <s v="P"/>
    <m/>
    <m/>
    <m/>
    <m/>
    <m/>
    <m/>
    <m/>
    <m/>
    <m/>
    <m/>
    <m/>
    <m/>
    <s v="Asistió"/>
    <m/>
    <m/>
    <m/>
    <m/>
    <m/>
    <m/>
    <m/>
    <d v="2025-06-30T00:00:00"/>
    <m/>
    <d v="2025-07-31T00:00:00"/>
    <m/>
    <m/>
    <s v="Contacto Personal"/>
    <s v="PPP"/>
    <s v="Cajamarca-Enero-Martes-7:00a9:30pm-45678"/>
    <s v="Oratoria y Filosofía"/>
    <s v="Cajamarca-Enero-Martes-7:00 a 9:30 pm-45678-Recuperado otro año"/>
    <b v="0"/>
    <d v="2025-02-11T00:00:00"/>
    <s v="ALTA"/>
    <s v="01/01/1900"/>
  </r>
  <r>
    <s v="Oratoria y Filosofía"/>
    <s v="Enero"/>
    <s v="Sábado"/>
    <x v="0"/>
    <x v="0"/>
    <s v="Dylan"/>
    <s v="72486854"/>
    <s v="Adriana Araceli"/>
    <s v="Gonzáles Mantilla"/>
    <n v="941512839"/>
    <s v="adrianagonzales.32018@gmail.com"/>
    <d v="2004-07-12T00:00:00"/>
    <n v="20"/>
    <s v="Nuth II"/>
    <s v="Recuperado otro año"/>
    <m/>
    <m/>
    <m/>
    <m/>
    <d v="2025-01-25T00:00:00"/>
    <d v="2025-04-11T00:00:00"/>
    <s v="Gabriela V."/>
    <s v="Gabriela V."/>
    <s v="P"/>
    <s v="F"/>
    <s v="F"/>
    <m/>
    <m/>
    <m/>
    <m/>
    <m/>
    <m/>
    <m/>
    <m/>
    <m/>
    <m/>
    <m/>
    <m/>
    <m/>
    <m/>
    <s v="No Asistió"/>
    <m/>
    <m/>
    <m/>
    <m/>
    <m/>
    <m/>
    <m/>
    <d v="2025-06-30T00:00:00"/>
    <m/>
    <d v="2025-07-31T00:00:00"/>
    <m/>
    <m/>
    <s v="Redes sociales"/>
    <s v="PFF"/>
    <s v="Cajamarca-Enero-Sábado-10:00a12:30pm-45668"/>
    <s v="Oratoria y Filosofía"/>
    <s v="Cajamarca-Enero-Sábado-10:00 a 12:30 pm-45668-Recuperado otro año"/>
    <b v="0"/>
    <d v="2025-02-01T00:00:00"/>
    <s v="ALTA"/>
    <s v="01/01/1900"/>
  </r>
  <r>
    <s v="Oratoria y Filosofía"/>
    <s v="Febrero"/>
    <s v="Sábado "/>
    <x v="0"/>
    <x v="3"/>
    <m/>
    <s v="73545496"/>
    <s v="Juan Diego "/>
    <s v="Rojas Serrano "/>
    <n v="929532612"/>
    <m/>
    <d v="2006-02-06T00:00:00"/>
    <n v="19"/>
    <m/>
    <s v="Inscrito Nuevo"/>
    <m/>
    <m/>
    <m/>
    <m/>
    <s v=""/>
    <s v=""/>
    <m/>
    <m/>
    <m/>
    <m/>
    <m/>
    <m/>
    <m/>
    <m/>
    <m/>
    <m/>
    <m/>
    <m/>
    <m/>
    <m/>
    <m/>
    <m/>
    <m/>
    <m/>
    <m/>
    <s v=""/>
    <m/>
    <m/>
    <m/>
    <m/>
    <m/>
    <m/>
    <m/>
    <s v=""/>
    <m/>
    <s v=""/>
    <m/>
    <m/>
    <m/>
    <s v=""/>
    <s v=""/>
    <s v=""/>
    <s v=""/>
    <s v=""/>
    <s v=""/>
    <s v=""/>
    <s v=""/>
  </r>
  <r>
    <s v="Oratoria y Filosofía"/>
    <s v="Febrero"/>
    <s v="Sábado"/>
    <x v="2"/>
    <x v="4"/>
    <s v="Jhuliana"/>
    <s v="61025392"/>
    <s v="Erika Yarlin "/>
    <s v="Davalos Jara"/>
    <n v="972299907"/>
    <m/>
    <d v="2007-04-22T00:00:00"/>
    <n v="17"/>
    <m/>
    <s v="Inscrito Nuevo"/>
    <m/>
    <m/>
    <m/>
    <m/>
    <d v="2025-03-01T00:00:00"/>
    <d v="2025-05-15T00:00:00"/>
    <s v="Ricardo C."/>
    <s v="Ricardo C."/>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s v="Oratoria y Filosofía"/>
    <s v="Febrero"/>
    <s v="Sábado"/>
    <x v="0"/>
    <x v="4"/>
    <s v="Linda"/>
    <s v="77997797"/>
    <s v="Adriel kaleth "/>
    <s v="Silva comettant "/>
    <n v="961780806"/>
    <m/>
    <d v="2013-02-05T00:00:00"/>
    <n v="12"/>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Oratoria y Filosofía"/>
    <s v="Febrero"/>
    <s v="Viernes"/>
    <x v="2"/>
    <x v="5"/>
    <s v="Maria Gracia"/>
    <s v="44206443"/>
    <s v="Charito Magali "/>
    <s v="Mariñas Figueroa"/>
    <n v="976793403"/>
    <m/>
    <d v="1987-03-16T00:00:00"/>
    <n v="37"/>
    <m/>
    <s v="Inscrito Nuevo"/>
    <m/>
    <m/>
    <m/>
    <m/>
    <d v="2025-02-28T00:00:00"/>
    <d v="2025-05-14T00:00:00"/>
    <s v="Fernanda V."/>
    <s v="Fernanda V."/>
    <m/>
    <m/>
    <m/>
    <m/>
    <m/>
    <m/>
    <m/>
    <m/>
    <m/>
    <m/>
    <m/>
    <m/>
    <m/>
    <m/>
    <m/>
    <m/>
    <m/>
    <s v="Completar hasta 3ra sem. para evaluar a Probacionista"/>
    <m/>
    <m/>
    <m/>
    <m/>
    <m/>
    <m/>
    <m/>
    <d v="2025-07-31T00:00:00"/>
    <m/>
    <d v="2025-08-31T00:00:00"/>
    <m/>
    <m/>
    <m/>
    <s v=""/>
    <s v="Cajamarca-Febrero-Viernes-3:30a6:00pm-45702"/>
    <s v="Oratoria y Filosofía"/>
    <s v="Cajamarca-Febrero-Viernes-3:30 a 6:00 pm-45702-Inscrito Nuevo"/>
    <b v="0"/>
    <s v="01/01/1900"/>
    <s v="No asistió 1er mes"/>
    <s v="01/01/1900"/>
  </r>
  <r>
    <s v="Oratoria y Filosofía"/>
    <s v="Febrero"/>
    <s v="Sábado"/>
    <x v="0"/>
    <x v="4"/>
    <s v="Linda"/>
    <s v="45240853"/>
    <s v="Angel Cesario "/>
    <s v="Salazar Alvarez "/>
    <n v="952353086"/>
    <m/>
    <d v="1987-12-10T00:00:00"/>
    <n v="37"/>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Oratoria y Filosofía"/>
    <s v="Febrero"/>
    <s v="Miércoles"/>
    <x v="1"/>
    <x v="6"/>
    <s v="Esmeralda"/>
    <s v="71285598"/>
    <s v="Kathia Lorena "/>
    <s v="Lino Chilón "/>
    <n v="921054553"/>
    <m/>
    <d v="2002-11-25T00:00:00"/>
    <n v="22"/>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Oratoria y Filosofía"/>
    <s v="Febrero"/>
    <s v="Miércoles"/>
    <x v="1"/>
    <x v="6"/>
    <s v="Esmeralda"/>
    <s v="73649774"/>
    <s v="Segundo Gilder"/>
    <s v="García Gálvez"/>
    <n v="921996614"/>
    <m/>
    <d v="1998-03-12T00:00:00"/>
    <n v="26"/>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Oratoria y Filosofía"/>
    <s v="Febrero"/>
    <s v="Miércoles"/>
    <x v="1"/>
    <x v="6"/>
    <s v="Esmeralda"/>
    <s v="75789118"/>
    <s v="Alvaro Rafael"/>
    <s v="Gutiérrez Ruiz"/>
    <n v="994052614"/>
    <m/>
    <d v="2005-11-25T00:00:00"/>
    <n v="19"/>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Oratoria y Filosofía"/>
    <s v="Febrero"/>
    <s v="Miércoles"/>
    <x v="1"/>
    <x v="6"/>
    <s v="Esmeralda"/>
    <s v="61259370"/>
    <s v="Anghily Carolina"/>
    <s v="Saldaña Reyes"/>
    <n v="908794767"/>
    <m/>
    <d v="2007-11-25T00:00:00"/>
    <n v="17"/>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Conócete a ti mismo"/>
    <s v="Febrero"/>
    <s v="Lunes"/>
    <x v="3"/>
    <x v="7"/>
    <s v="Dylan"/>
    <s v="73006126"/>
    <s v="Icenia Nicol"/>
    <s v="Briones Villena"/>
    <n v="953124786"/>
    <m/>
    <d v="2001-03-10T00:00:00"/>
    <n v="23"/>
    <s v="Amon III"/>
    <s v="Inscrito Nuevo"/>
    <m/>
    <m/>
    <m/>
    <m/>
    <d v="2025-02-24T00:00:00"/>
    <d v="2025-05-10T00:00:00"/>
    <s v="Francisco C."/>
    <s v="Francisco C."/>
    <s v="P"/>
    <s v="P"/>
    <m/>
    <m/>
    <m/>
    <m/>
    <m/>
    <m/>
    <m/>
    <m/>
    <m/>
    <m/>
    <m/>
    <m/>
    <m/>
    <m/>
    <m/>
    <s v="Completar hasta 3ra sem. para evaluar a Probacionista"/>
    <m/>
    <m/>
    <m/>
    <m/>
    <m/>
    <m/>
    <m/>
    <d v="2025-07-31T00:00:00"/>
    <m/>
    <d v="2025-08-31T00:00:00"/>
    <m/>
    <m/>
    <m/>
    <s v="PP"/>
    <s v="Cajamarca-Febrero-Lunes-7:00-9:00-45698"/>
    <s v="Conócete a ti mismo"/>
    <s v="Cajamarca-Febrero-Lunes-7:00 - 9:00-45698-Inscrito Nuevo"/>
    <b v="0"/>
    <d v="2025-03-03T00:00:00"/>
    <s v="ALTA"/>
    <s v="01/01/1900"/>
  </r>
  <r>
    <s v="Oratoria y Filosofía"/>
    <s v="Febrero"/>
    <s v="Sábado"/>
    <x v="2"/>
    <x v="4"/>
    <s v="Jhuliana"/>
    <s v="60761710"/>
    <s v="Joaquín Emanuel "/>
    <s v="Cieza Ibañez "/>
    <n v="950881586"/>
    <m/>
    <d v="2006-01-11T00:00:00"/>
    <n v="19"/>
    <m/>
    <s v="Inscrito Nuevo"/>
    <m/>
    <m/>
    <m/>
    <m/>
    <d v="2025-03-01T00:00:00"/>
    <d v="2025-05-15T00:00:00"/>
    <s v="Ricardo C."/>
    <s v="Ricardo C."/>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s v="Oratoria y Filosofía"/>
    <s v="Febrero"/>
    <s v="Viernes"/>
    <x v="2"/>
    <x v="5"/>
    <s v="Maria Gracia"/>
    <s v="45899494"/>
    <s v="Jimy Alexander"/>
    <s v="Vásquez Mejía"/>
    <n v="949688130"/>
    <m/>
    <d v="1989-07-14T00:00:00"/>
    <n v="35"/>
    <m/>
    <s v="Inscrito Nuevo"/>
    <m/>
    <m/>
    <m/>
    <m/>
    <d v="2025-02-28T00:00:00"/>
    <d v="2025-05-14T00:00:00"/>
    <s v="Fernanda V."/>
    <s v="Fernanda V."/>
    <m/>
    <m/>
    <m/>
    <m/>
    <m/>
    <m/>
    <m/>
    <m/>
    <m/>
    <m/>
    <m/>
    <m/>
    <m/>
    <m/>
    <m/>
    <m/>
    <m/>
    <s v="Completar hasta 3ra sem. para evaluar a Probacionista"/>
    <m/>
    <m/>
    <m/>
    <m/>
    <m/>
    <m/>
    <m/>
    <d v="2025-07-31T00:00:00"/>
    <m/>
    <d v="2025-08-31T00:00:00"/>
    <m/>
    <m/>
    <m/>
    <s v=""/>
    <s v="Cajamarca-Febrero-Viernes-3:30a6:00pm-45702"/>
    <s v="Oratoria y Filosofía"/>
    <s v="Cajamarca-Febrero-Viernes-3:30 a 6:00 pm-45702-Inscrito Nuevo"/>
    <b v="0"/>
    <s v="01/01/1900"/>
    <s v="No asistió 1er mes"/>
    <s v="01/01/1900"/>
  </r>
  <r>
    <s v="Conócete a ti mismo"/>
    <s v="Febrero"/>
    <s v="Lunes"/>
    <x v="3"/>
    <x v="7"/>
    <s v="Dylan"/>
    <s v="76922266"/>
    <s v="Nicol Alexandra "/>
    <s v="Gaona Novoa"/>
    <n v="927196191"/>
    <m/>
    <d v="2002-03-27T00:00:00"/>
    <n v="22"/>
    <s v="Amon III"/>
    <s v="Inscrito Nuevo"/>
    <m/>
    <m/>
    <m/>
    <m/>
    <d v="2025-02-24T00:00:00"/>
    <d v="2025-05-10T00:00:00"/>
    <s v="Francisco C."/>
    <s v="Francisco C."/>
    <s v="P"/>
    <s v="P"/>
    <m/>
    <m/>
    <m/>
    <m/>
    <m/>
    <m/>
    <m/>
    <m/>
    <m/>
    <m/>
    <m/>
    <m/>
    <m/>
    <m/>
    <m/>
    <s v="Completar hasta 3ra sem. para evaluar a Probacionista"/>
    <m/>
    <m/>
    <m/>
    <m/>
    <m/>
    <m/>
    <m/>
    <d v="2025-07-31T00:00:00"/>
    <m/>
    <d v="2025-08-31T00:00:00"/>
    <m/>
    <m/>
    <m/>
    <s v="PP"/>
    <s v="Cajamarca-Febrero-Lunes-7:00-9:00-45698"/>
    <s v="Conócete a ti mismo"/>
    <s v="Cajamarca-Febrero-Lunes-7:00 - 9:00-45698-Inscrito Nuevo"/>
    <b v="0"/>
    <d v="2025-03-03T00:00:00"/>
    <s v="ALTA"/>
    <s v="01/01/1900"/>
  </r>
  <r>
    <s v="Oratoria y Filosofía"/>
    <s v="Febrero"/>
    <s v="Sábado"/>
    <x v="0"/>
    <x v="4"/>
    <s v="Linda"/>
    <s v="73235278"/>
    <s v="Rodolfo Javier"/>
    <s v="Ortiz Vargas "/>
    <n v="923061256"/>
    <m/>
    <d v="2004-10-05T00:00:00"/>
    <n v="20"/>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Oratoria y Filosofía"/>
    <s v="Febrero"/>
    <s v="Sábado "/>
    <x v="0"/>
    <x v="4"/>
    <s v="Linda"/>
    <s v="72736793"/>
    <s v="Brenda Araceli "/>
    <s v="Horna Zamora"/>
    <n v="991826152"/>
    <m/>
    <d v="2025-02-15T00:00:00"/>
    <n v="0"/>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Oratoria y Filosofía"/>
    <s v="Febrero"/>
    <s v="Sábado"/>
    <x v="0"/>
    <x v="4"/>
    <s v="Linda"/>
    <s v="75237587"/>
    <s v="Maria Franshesca "/>
    <s v="Garro Yaipèn"/>
    <n v="972051588"/>
    <m/>
    <d v="2005-07-25T00:00:00"/>
    <n v="19"/>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Oratoria y Filosofía"/>
    <s v="Febrero"/>
    <s v="Sábado"/>
    <x v="0"/>
    <x v="4"/>
    <s v="Linda"/>
    <s v="72416147"/>
    <s v="Shirley Granella "/>
    <s v="Galvez Mejia"/>
    <n v="901166726"/>
    <m/>
    <d v="2003-05-20T00:00:00"/>
    <n v="21"/>
    <m/>
    <s v="Inscrito Nuevo"/>
    <m/>
    <m/>
    <m/>
    <m/>
    <d v="2025-03-01T00:00:00"/>
    <d v="2025-05-15T00:00:00"/>
    <s v="Esmeralda N."/>
    <s v="Esmeralda N."/>
    <m/>
    <m/>
    <m/>
    <m/>
    <m/>
    <m/>
    <m/>
    <m/>
    <m/>
    <m/>
    <m/>
    <m/>
    <m/>
    <m/>
    <m/>
    <m/>
    <m/>
    <s v="Completar hasta 3ra sem. para evaluar a Probacionista"/>
    <m/>
    <m/>
    <m/>
    <m/>
    <m/>
    <m/>
    <m/>
    <d v="2025-07-31T00:00:00"/>
    <m/>
    <d v="2025-08-31T00:00:00"/>
    <m/>
    <m/>
    <m/>
    <s v=""/>
    <s v="Cajamarca-Febrero-Sábado-10:00a12:30pm-45703"/>
    <s v="Oratoria y Filosofía"/>
    <s v="Cajamarca-Febrero-Sábado-10:00 a 12:30 pm-45703-Inscrito Nuevo"/>
    <b v="0"/>
    <s v="01/01/1900"/>
    <s v="No asistió 1er mes"/>
    <s v="01/01/1900"/>
  </r>
  <r>
    <s v="Conócete a ti mismo"/>
    <s v="Febrero"/>
    <s v="Sábado"/>
    <x v="4"/>
    <x v="4"/>
    <s v="Jhuliana"/>
    <s v="26635108"/>
    <s v="Lucia Esther "/>
    <s v=" Ortiz Velasquez "/>
    <n v="995792842"/>
    <m/>
    <d v="1970-01-01T00:00:00"/>
    <n v="55"/>
    <m/>
    <s v="Inscrito Nuevo"/>
    <m/>
    <m/>
    <m/>
    <m/>
    <d v="2025-03-01T00:00:00"/>
    <d v="2025-05-15T00:00:00"/>
    <s v="Gabriela V."/>
    <s v="Gabriela V."/>
    <s v="P"/>
    <m/>
    <m/>
    <m/>
    <m/>
    <m/>
    <m/>
    <m/>
    <m/>
    <m/>
    <m/>
    <m/>
    <m/>
    <m/>
    <m/>
    <m/>
    <m/>
    <s v="Completar hasta 3ra sem. para evaluar a Probacionista"/>
    <m/>
    <m/>
    <m/>
    <m/>
    <m/>
    <m/>
    <m/>
    <d v="2025-07-31T00:00:00"/>
    <m/>
    <d v="2025-08-31T00:00:00"/>
    <m/>
    <m/>
    <m/>
    <s v="P"/>
    <s v="Cajamarca-Febrero-Sábado-4:00a6:00pm-45703"/>
    <s v="Conócete a ti mismo"/>
    <s v="Cajamarca-Febrero-Sábado-4:00 a 6:00 pm-45703-Inscrito Nuevo"/>
    <b v="0"/>
    <d v="2025-03-08T00:00:00"/>
    <s v="ALTA"/>
    <s v="01/01/1900"/>
  </r>
  <r>
    <s v="Conócete a ti mismo"/>
    <s v="Febrero"/>
    <s v="Sábado"/>
    <x v="4"/>
    <x v="4"/>
    <s v="Jhuliana"/>
    <s v="46641867"/>
    <s v="Wilfredo Eliàs"/>
    <s v=" Quispe Barreno"/>
    <n v="954848244"/>
    <m/>
    <d v="1991-01-01T00:00:00"/>
    <n v="34"/>
    <m/>
    <s v="Inscrito Nuevo"/>
    <m/>
    <m/>
    <m/>
    <m/>
    <d v="2025-03-01T00:00:00"/>
    <d v="2025-05-15T00:00:00"/>
    <s v="Gabriela V."/>
    <s v="Gabriela V."/>
    <s v="P"/>
    <m/>
    <m/>
    <m/>
    <m/>
    <m/>
    <m/>
    <m/>
    <m/>
    <m/>
    <m/>
    <m/>
    <m/>
    <m/>
    <m/>
    <m/>
    <m/>
    <s v="Completar hasta 3ra sem. para evaluar a Probacionista"/>
    <m/>
    <m/>
    <m/>
    <m/>
    <m/>
    <m/>
    <m/>
    <d v="2025-07-31T00:00:00"/>
    <m/>
    <d v="2025-08-31T00:00:00"/>
    <m/>
    <m/>
    <m/>
    <s v="P"/>
    <s v="Cajamarca-Febrero-Sábado-4:00a6:00pm-45703"/>
    <s v="Conócete a ti mismo"/>
    <s v="Cajamarca-Febrero-Sábado-4:00 a 6:00 pm-45703-Inscrito Nuevo"/>
    <b v="0"/>
    <d v="2025-03-08T00:00:00"/>
    <s v="ALTA"/>
    <s v="01/01/1900"/>
  </r>
  <r>
    <s v="Oratoria y Filosofía"/>
    <s v="Febrero"/>
    <s v="Viernes"/>
    <x v="2"/>
    <x v="5"/>
    <s v="Maria Gracia"/>
    <s v="71388019"/>
    <s v="Pedro Jhosep "/>
    <s v="Aguilar Herrera"/>
    <n v="989503521"/>
    <m/>
    <d v="2005-07-16T00:00:00"/>
    <n v="19"/>
    <m/>
    <s v="Inscrito Nuevo"/>
    <m/>
    <m/>
    <m/>
    <m/>
    <d v="2025-02-28T00:00:00"/>
    <d v="2025-05-14T00:00:00"/>
    <s v="Fernanda V."/>
    <s v="Fernanda V."/>
    <m/>
    <m/>
    <m/>
    <m/>
    <m/>
    <m/>
    <m/>
    <m/>
    <m/>
    <m/>
    <m/>
    <m/>
    <m/>
    <m/>
    <m/>
    <m/>
    <m/>
    <s v="Completar hasta 3ra sem. para evaluar a Probacionista"/>
    <m/>
    <m/>
    <m/>
    <m/>
    <m/>
    <m/>
    <m/>
    <d v="2025-07-31T00:00:00"/>
    <m/>
    <d v="2025-08-31T00:00:00"/>
    <m/>
    <m/>
    <m/>
    <s v=""/>
    <s v="Cajamarca-Febrero-Viernes-3:30a6:00pm-45702"/>
    <s v="Oratoria y Filosofía"/>
    <s v="Cajamarca-Febrero-Viernes-3:30 a 6:00 pm-45702-Inscrito Nuevo"/>
    <b v="0"/>
    <s v="01/01/1900"/>
    <s v="No asistió 1er mes"/>
    <s v="01/01/1900"/>
  </r>
  <r>
    <s v="Oratoria y Filosofía"/>
    <s v="Febrero"/>
    <s v="Sábado"/>
    <x v="2"/>
    <x v="4"/>
    <s v="Jhuliana"/>
    <s v="60266367"/>
    <s v="Merlin Charito Soledad "/>
    <s v="Marruro Herrera "/>
    <n v="925477456"/>
    <m/>
    <d v="1999-01-07T00:00:00"/>
    <n v="26"/>
    <m/>
    <s v="Inscrito Nuevo"/>
    <m/>
    <m/>
    <m/>
    <m/>
    <d v="2025-03-01T00:00:00"/>
    <d v="2025-05-15T00:00:00"/>
    <m/>
    <m/>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s v="Oratoria y Filosofía"/>
    <s v="Febrero"/>
    <s v="Sábado"/>
    <x v="2"/>
    <x v="4"/>
    <s v="Jhuliana"/>
    <s v="73491886"/>
    <s v="Robert Boyle"/>
    <s v="Maximiliano Moreno "/>
    <n v="959437166"/>
    <m/>
    <d v="1994-05-07T00:00:00"/>
    <n v="30"/>
    <m/>
    <s v="Inscrito Nuevo"/>
    <m/>
    <m/>
    <m/>
    <m/>
    <d v="2025-03-01T00:00:00"/>
    <d v="2025-05-15T00:00:00"/>
    <m/>
    <m/>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s v="Conócete a ti mismo"/>
    <s v="Febrero"/>
    <s v="Lunes"/>
    <x v="3"/>
    <x v="7"/>
    <s v="Dylan"/>
    <s v="6177638"/>
    <s v="Darwin Andy"/>
    <s v="Polo Nuñez"/>
    <n v="948141263"/>
    <m/>
    <d v="2009-09-10T00:00:00"/>
    <n v="15"/>
    <s v="Amon III"/>
    <s v="Inscrito Nuevo"/>
    <m/>
    <m/>
    <m/>
    <m/>
    <d v="2025-02-24T00:00:00"/>
    <d v="2025-05-10T00:00:00"/>
    <s v="Francisco C."/>
    <s v="Francisco C."/>
    <s v="P"/>
    <s v="P"/>
    <m/>
    <m/>
    <m/>
    <m/>
    <m/>
    <m/>
    <m/>
    <m/>
    <m/>
    <m/>
    <m/>
    <m/>
    <m/>
    <m/>
    <m/>
    <s v="Completar hasta 3ra sem. para evaluar a Probacionista"/>
    <m/>
    <m/>
    <m/>
    <m/>
    <m/>
    <m/>
    <m/>
    <d v="2025-07-31T00:00:00"/>
    <m/>
    <d v="2025-08-31T00:00:00"/>
    <m/>
    <m/>
    <m/>
    <s v="PP"/>
    <s v="Cajamarca-Febrero-Lunes-7:00-9:00-45698"/>
    <s v="Conócete a ti mismo"/>
    <s v="Cajamarca-Febrero-Lunes-7:00 - 9:00-45698-Inscrito Nuevo"/>
    <b v="0"/>
    <d v="2025-03-03T00:00:00"/>
    <s v="ALTA"/>
    <s v="01/01/1900"/>
  </r>
  <r>
    <s v="Oratoria y Filosofía"/>
    <s v="Febrero"/>
    <s v="Sábado"/>
    <x v="2"/>
    <x v="4"/>
    <s v="Jhuliana"/>
    <s v="60756606"/>
    <s v="Alexandra Elizabeth "/>
    <s v="Raico Acuña "/>
    <n v="963182286"/>
    <m/>
    <d v="2006-05-25T00:00:00"/>
    <n v="18"/>
    <m/>
    <s v="Inscrito Nuevo"/>
    <m/>
    <m/>
    <m/>
    <m/>
    <d v="2025-03-01T00:00:00"/>
    <d v="2025-05-15T00:00:00"/>
    <m/>
    <m/>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s v="Oratoria y Filosofía"/>
    <s v="Febrero"/>
    <s v="Miércoles"/>
    <x v="1"/>
    <x v="6"/>
    <s v="Esmeralda"/>
    <s v="27930338"/>
    <s v="José Alfredo "/>
    <s v="Castañeda Silva"/>
    <n v="976868348"/>
    <m/>
    <d v="1977-01-01T00:00:00"/>
    <n v="48"/>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Oratoria y Filosofía"/>
    <s v="Febrero"/>
    <s v="Miércoles"/>
    <x v="1"/>
    <x v="6"/>
    <s v="Esmeralda"/>
    <s v="70285518"/>
    <s v="Miguel Angel"/>
    <s v="García Huamán"/>
    <n v="917638915"/>
    <m/>
    <d v="1998-01-01T00:00:00"/>
    <n v="27"/>
    <m/>
    <s v="Inscrito Nuevo"/>
    <m/>
    <m/>
    <m/>
    <m/>
    <d v="2025-02-26T00:00:00"/>
    <d v="2025-05-12T00:00:00"/>
    <s v="Patricia V."/>
    <s v="Patricia V."/>
    <s v="P"/>
    <s v="P"/>
    <m/>
    <m/>
    <m/>
    <m/>
    <m/>
    <m/>
    <m/>
    <m/>
    <m/>
    <m/>
    <m/>
    <m/>
    <m/>
    <m/>
    <m/>
    <s v="Completar hasta 3ra sem. para evaluar a Probacionista"/>
    <m/>
    <m/>
    <m/>
    <m/>
    <m/>
    <m/>
    <m/>
    <d v="2025-07-31T00:00:00"/>
    <m/>
    <d v="2025-08-31T00:00:00"/>
    <m/>
    <m/>
    <m/>
    <s v="PP"/>
    <s v="Cajamarca-Febrero-Miércoles-7:00a9:30pm-45700"/>
    <s v="Oratoria y Filosofía"/>
    <s v="Cajamarca-Febrero-Miércoles-7:00 a 9:30 pm-45700-Inscrito Nuevo"/>
    <b v="0"/>
    <d v="2025-03-05T00:00:00"/>
    <s v="ALTA"/>
    <s v="01/01/1900"/>
  </r>
  <r>
    <s v="Oratoria y Filosofía"/>
    <s v="Febrero"/>
    <s v="Sábado"/>
    <x v="2"/>
    <x v="4"/>
    <s v="Jhuliana"/>
    <s v="60809016"/>
    <s v="Carlos Janpier "/>
    <s v="Bustamante Acuña "/>
    <n v="962548745"/>
    <m/>
    <d v="2006-08-28T00:00:00"/>
    <n v="18"/>
    <m/>
    <s v="Inscrito Nuevo"/>
    <m/>
    <m/>
    <m/>
    <m/>
    <d v="2025-03-01T00:00:00"/>
    <d v="2025-05-15T00:00:00"/>
    <m/>
    <m/>
    <m/>
    <m/>
    <m/>
    <m/>
    <m/>
    <m/>
    <m/>
    <m/>
    <m/>
    <m/>
    <m/>
    <m/>
    <m/>
    <m/>
    <m/>
    <m/>
    <m/>
    <s v="Completar hasta 3ra sem. para evaluar a Probacionista"/>
    <m/>
    <m/>
    <m/>
    <m/>
    <m/>
    <m/>
    <m/>
    <d v="2025-07-31T00:00:00"/>
    <m/>
    <d v="2025-08-31T00:00:00"/>
    <m/>
    <m/>
    <m/>
    <s v=""/>
    <s v="Cajamarca-Febrero-Sábado-3:30a6:00pm-45703"/>
    <s v="Oratoria y Filosofía"/>
    <s v="Cajamarca-Febrero-Sábado-3:30 a 6:00 pm-45703-Inscrito Nuevo"/>
    <b v="0"/>
    <s v="01/01/1900"/>
    <s v="No asistió 1er mes"/>
    <s v="01/01/1900"/>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m/>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r>
    <m/>
    <m/>
    <m/>
    <x v="5"/>
    <x v="3"/>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D08197-F0CC-4E9B-B9E0-C7256F3AB13F}" name="TablaDinámica3" cacheId="145"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7"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
        <item x="5"/>
        <item x="0"/>
        <item x="1"/>
        <item x="2"/>
        <item x="3"/>
        <item x="4"/>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9">
        <item x="2"/>
        <item x="0"/>
        <item m="1" x="8"/>
        <item x="1"/>
        <item x="7"/>
        <item x="6"/>
        <item x="5"/>
        <item x="4"/>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12">
    <i>
      <x/>
      <x v="3"/>
    </i>
    <i>
      <x v="1"/>
      <x v="1"/>
    </i>
    <i r="1">
      <x v="3"/>
    </i>
    <i>
      <x v="3"/>
      <x v="2"/>
    </i>
    <i>
      <x v="4"/>
      <x v="4"/>
    </i>
    <i>
      <x v="5"/>
      <x v="2"/>
    </i>
    <i>
      <x v="6"/>
      <x v="3"/>
    </i>
    <i>
      <x v="7"/>
      <x v="1"/>
    </i>
    <i r="1">
      <x v="3"/>
    </i>
    <i r="1">
      <x v="5"/>
    </i>
    <i>
      <x v="8"/>
      <x/>
    </i>
    <i r="1">
      <x v="1"/>
    </i>
  </rowItems>
  <colItems count="1">
    <i/>
  </colItems>
  <formats count="10">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3"/>
          </reference>
          <reference field="4" count="1" selected="0">
            <x v="0"/>
          </reference>
        </references>
      </pivotArea>
    </format>
    <format dxfId="101">
      <pivotArea dataOnly="0" labelOnly="1" outline="0" fieldPosition="0">
        <references count="2">
          <reference field="3" count="2">
            <x v="1"/>
            <x v="3"/>
          </reference>
          <reference field="4" count="1" selected="0">
            <x v="1"/>
          </reference>
        </references>
      </pivotArea>
    </format>
    <format dxfId="102">
      <pivotArea dataOnly="0" labelOnly="1" outline="0" fieldPosition="0">
        <references count="2">
          <reference field="3" count="1">
            <x v="2"/>
          </reference>
          <reference field="4" count="1" selected="0">
            <x v="2"/>
          </reference>
        </references>
      </pivotArea>
    </format>
    <format dxfId="103">
      <pivotArea dataOnly="0" labelOnly="1" outline="0" fieldPosition="0">
        <references count="2">
          <reference field="3" count="1">
            <x v="0"/>
          </reference>
          <reference field="4" count="1" selected="0">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127"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21"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2"/>
        <item x="0"/>
        <item x="1"/>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x="7"/>
        <item m="1" x="9"/>
        <item m="1" x="10"/>
        <item m="1" x="11"/>
        <item m="1" x="12"/>
        <item m="1" x="13"/>
        <item m="1" x="14"/>
        <item m="1" x="15"/>
        <item m="1" x="16"/>
        <item m="1" x="17"/>
        <item m="1" x="18"/>
        <item m="1" x="19"/>
        <item x="0"/>
        <item x="1"/>
        <item m="1" x="8"/>
        <item m="1" x="20"/>
        <item x="2"/>
        <item x="3"/>
        <item x="4"/>
        <item x="5"/>
        <item x="6"/>
      </items>
      <extLst>
        <ext xmlns:x14="http://schemas.microsoft.com/office/spreadsheetml/2009/9/main" uri="{2946ED86-A175-432a-8AC1-64E0C546D7DE}">
          <x14:pivotField fillDownLabels="1"/>
        </ext>
      </extLst>
    </pivotField>
    <pivotField axis="axisRow" compact="0" outline="0" showAll="0" defaultSubtotal="0">
      <items count="12">
        <item x="2"/>
        <item m="1" x="4"/>
        <item m="1" x="3"/>
        <item m="1" x="5"/>
        <item m="1" x="6"/>
        <item m="1" x="7"/>
        <item m="1" x="8"/>
        <item m="1" x="9"/>
        <item m="1" x="10"/>
        <item m="1" x="11"/>
        <item x="0"/>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7">
        <item x="4"/>
        <item x="0"/>
        <item m="1" x="6"/>
        <item x="3"/>
        <item x="1"/>
        <item x="2"/>
        <item m="1" x="5"/>
      </items>
      <extLst>
        <ext xmlns:x14="http://schemas.microsoft.com/office/spreadsheetml/2009/9/main" uri="{2946ED86-A175-432a-8AC1-64E0C546D7DE}">
          <x14:pivotField fillDownLabels="1"/>
        </ext>
      </extLst>
    </pivotField>
    <pivotField axis="axisRow" compact="0" outline="0" showAll="0" defaultSubtotal="0">
      <items count="14">
        <item x="6"/>
        <item m="1" x="9"/>
        <item m="1" x="10"/>
        <item m="1" x="11"/>
        <item m="1" x="12"/>
        <item m="1" x="13"/>
        <item m="1" x="8"/>
        <item m="1" x="7"/>
        <item x="0"/>
        <item x="1"/>
        <item x="2"/>
        <item x="5"/>
        <item x="3"/>
        <item x="4"/>
      </items>
      <extLst>
        <ext xmlns:x14="http://schemas.microsoft.com/office/spreadsheetml/2009/9/main" uri="{2946ED86-A175-432a-8AC1-64E0C546D7DE}">
          <x14:pivotField fillDownLabels="1"/>
        </ext>
      </extLst>
    </pivotField>
    <pivotField axis="axisRow" compact="0" outline="0" showAll="0">
      <items count="15">
        <item x="6"/>
        <item m="1" x="9"/>
        <item m="1" x="10"/>
        <item m="1" x="11"/>
        <item m="1" x="12"/>
        <item m="1" x="13"/>
        <item m="1" x="8"/>
        <item m="1" x="7"/>
        <item x="0"/>
        <item x="1"/>
        <item x="2"/>
        <item x="5"/>
        <item x="3"/>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8">
    <i>
      <x/>
      <x/>
      <x/>
      <x/>
      <x/>
    </i>
    <i>
      <x v="12"/>
      <x v="10"/>
      <x v="1"/>
      <x v="8"/>
      <x v="8"/>
    </i>
    <i>
      <x v="13"/>
      <x v="10"/>
      <x v="1"/>
      <x v="8"/>
      <x v="8"/>
    </i>
    <i r="3">
      <x v="9"/>
      <x v="9"/>
    </i>
    <i r="2">
      <x v="3"/>
      <x v="9"/>
      <x v="9"/>
    </i>
    <i r="2">
      <x v="4"/>
      <x v="8"/>
      <x v="8"/>
    </i>
    <i r="3">
      <x v="9"/>
      <x v="9"/>
    </i>
    <i r="2">
      <x v="5"/>
      <x v="8"/>
      <x v="8"/>
    </i>
    <i>
      <x v="16"/>
      <x v="10"/>
      <x v="1"/>
      <x v="10"/>
      <x v="10"/>
    </i>
    <i r="2">
      <x v="3"/>
      <x v="10"/>
      <x v="10"/>
    </i>
    <i>
      <x v="17"/>
      <x v="11"/>
      <x v="1"/>
      <x v="12"/>
      <x v="12"/>
    </i>
    <i>
      <x v="18"/>
      <x v="11"/>
      <x v="1"/>
      <x v="13"/>
      <x v="13"/>
    </i>
    <i>
      <x v="19"/>
      <x v="11"/>
      <x v="1"/>
      <x v="11"/>
      <x v="11"/>
    </i>
    <i>
      <x v="20"/>
      <x v="11"/>
      <x v="1"/>
      <x/>
      <x/>
    </i>
    <i r="3">
      <x v="8"/>
      <x v="8"/>
    </i>
    <i r="3">
      <x v="9"/>
      <x v="9"/>
    </i>
    <i r="3">
      <x v="10"/>
      <x v="10"/>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14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22" firstHeaderRow="1" firstDataRow="1" firstDataCol="6" rowPageCount="2" colPageCount="1"/>
  <pivotFields count="61">
    <pivotField axis="axisRow" compact="0" outline="0" showAll="0" defaultSubtotal="0">
      <items count="4">
        <item x="2"/>
        <item x="0"/>
        <item x="1"/>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2"/>
        <item x="0"/>
        <item m="1" x="8"/>
        <item m="1" x="20"/>
        <item m="1" x="21"/>
        <item x="1"/>
        <item x="7"/>
        <item x="6"/>
        <item x="5"/>
        <item x="4"/>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3">
        <item x="3"/>
        <item m="1" x="8"/>
        <item m="1" x="9"/>
        <item m="1" x="10"/>
        <item m="1" x="11"/>
        <item m="1" x="12"/>
        <item m="1" x="7"/>
        <item x="0"/>
        <item x="1"/>
        <item x="2"/>
        <item x="4"/>
        <item x="5"/>
        <item x="6"/>
      </items>
      <extLst>
        <ext xmlns:x14="http://schemas.microsoft.com/office/spreadsheetml/2009/9/main" uri="{2946ED86-A175-432a-8AC1-64E0C546D7DE}">
          <x14:pivotField fillDownLabels="1"/>
        </ext>
      </extLst>
    </pivotField>
    <pivotField axis="axisRow" compact="0" outline="0" showAll="0" defaultSubtotal="0">
      <items count="13">
        <item x="3"/>
        <item m="1" x="8"/>
        <item m="1" x="9"/>
        <item m="1" x="10"/>
        <item m="1" x="11"/>
        <item m="1" x="12"/>
        <item m="1" x="7"/>
        <item x="0"/>
        <item x="1"/>
        <item x="2"/>
        <item x="4"/>
        <item x="5"/>
        <item x="6"/>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9">
        <item x="9"/>
        <item m="1" x="24"/>
        <item m="1" x="25"/>
        <item m="1" x="26"/>
        <item m="1" x="27"/>
        <item m="1" x="28"/>
        <item m="1" x="29"/>
        <item m="1" x="30"/>
        <item m="1" x="31"/>
        <item m="1" x="32"/>
        <item m="1" x="33"/>
        <item m="1" x="34"/>
        <item m="1" x="35"/>
        <item m="1" x="36"/>
        <item m="1" x="38"/>
        <item m="1" x="37"/>
        <item m="1" x="23"/>
        <item x="0"/>
        <item m="1" x="22"/>
        <item x="2"/>
        <item x="3"/>
        <item x="1"/>
        <item x="4"/>
        <item x="5"/>
        <item x="6"/>
        <item x="7"/>
        <item x="8"/>
        <item m="1" x="16"/>
        <item m="1" x="17"/>
        <item m="1" x="18"/>
        <item m="1" x="19"/>
        <item m="1" x="20"/>
        <item m="1" x="21"/>
        <item x="10"/>
        <item x="11"/>
        <item x="12"/>
        <item x="13"/>
        <item x="14"/>
        <item x="15"/>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6">
    <i>
      <x v="11"/>
      <x v="19"/>
      <x v="1"/>
      <x/>
      <x v="9"/>
      <x v="9"/>
    </i>
    <i>
      <x v="12"/>
      <x v="17"/>
      <x v="1"/>
      <x/>
      <x v="7"/>
      <x v="7"/>
    </i>
    <i r="1">
      <x v="20"/>
      <x v="1"/>
      <x/>
      <x v="9"/>
      <x v="9"/>
    </i>
    <i r="1">
      <x v="22"/>
      <x v="1"/>
      <x v="4"/>
      <x v="9"/>
      <x v="9"/>
    </i>
    <i r="1">
      <x v="23"/>
      <x v="1"/>
      <x v="5"/>
      <x v="9"/>
      <x v="9"/>
    </i>
    <i r="1">
      <x v="24"/>
      <x v="1"/>
      <x v="4"/>
      <x v="7"/>
      <x v="7"/>
    </i>
    <i r="1">
      <x v="26"/>
      <x v="1"/>
      <x v="3"/>
      <x v="7"/>
      <x v="7"/>
    </i>
    <i>
      <x v="16"/>
      <x v="21"/>
      <x v="1"/>
      <x/>
      <x v="8"/>
      <x v="8"/>
    </i>
    <i r="1">
      <x v="25"/>
      <x v="1"/>
      <x v="3"/>
      <x v="8"/>
      <x v="8"/>
    </i>
    <i>
      <x v="17"/>
      <x v="37"/>
      <x v="2"/>
      <x/>
      <x v="12"/>
      <x v="12"/>
    </i>
    <i>
      <x v="18"/>
      <x v="36"/>
      <x v="1"/>
      <x/>
      <x v="11"/>
      <x v="11"/>
    </i>
    <i>
      <x v="19"/>
      <x v="35"/>
      <x v="1"/>
      <x/>
      <x v="10"/>
      <x v="10"/>
    </i>
    <i>
      <x v="20"/>
      <x v="33"/>
      <x v="1"/>
      <x/>
      <x/>
      <x/>
    </i>
    <i r="4">
      <x v="9"/>
      <x v="9"/>
    </i>
    <i r="1">
      <x v="34"/>
      <x v="1"/>
      <x/>
      <x v="8"/>
      <x v="8"/>
    </i>
    <i r="1">
      <x v="38"/>
      <x v="2"/>
      <x/>
      <x v="7"/>
      <x v="7"/>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118"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62" firstHeaderRow="0" firstDataRow="1" firstDataCol="3"/>
  <pivotFields count="28">
    <pivotField name="Grupo" axis="axisRow" compact="0" outline="0" showAll="0" defaultSubtotal="0">
      <items count="54">
        <item x="15"/>
        <item m="1" x="39"/>
        <item m="1" x="40"/>
        <item m="1" x="41"/>
        <item m="1" x="42"/>
        <item m="1" x="43"/>
        <item m="1" x="49"/>
        <item m="1" x="44"/>
        <item m="1" x="45"/>
        <item m="1" x="50"/>
        <item m="1" x="51"/>
        <item m="1" x="52"/>
        <item m="1" x="53"/>
        <item x="16"/>
        <item m="1" x="46"/>
        <item m="1" x="47"/>
        <item m="1" x="48"/>
        <item m="1" x="25"/>
        <item m="1" x="26"/>
        <item m="1" x="27"/>
        <item m="1" x="28"/>
        <item m="1" x="29"/>
        <item m="1" x="30"/>
        <item m="1" x="31"/>
        <item m="1" x="32"/>
        <item m="1" x="33"/>
        <item m="1" x="36"/>
        <item m="1" x="34"/>
        <item m="1" x="35"/>
        <item m="1" x="37"/>
        <item m="1" x="38"/>
        <item m="1" x="24"/>
        <item x="1"/>
        <item m="1" x="23"/>
        <item x="0"/>
        <item x="2"/>
        <item x="3"/>
        <item x="4"/>
        <item x="5"/>
        <item x="6"/>
        <item x="7"/>
        <item x="8"/>
        <item m="1" x="19"/>
        <item m="1" x="20"/>
        <item m="1" x="21"/>
        <item m="1" x="17"/>
        <item m="1" x="18"/>
        <item m="1" x="22"/>
        <item x="9"/>
        <item x="10"/>
        <item x="11"/>
        <item x="12"/>
        <item x="13"/>
        <item x="14"/>
      </items>
      <extLst>
        <ext xmlns:x14="http://schemas.microsoft.com/office/spreadsheetml/2009/9/main" uri="{2946ED86-A175-432a-8AC1-64E0C546D7DE}">
          <x14:pivotField fillDownLabels="1"/>
        </ext>
      </extLst>
    </pivotField>
    <pivotField compact="0" outline="0" showAll="0">
      <items count="7">
        <item x="2"/>
        <item m="1" x="5"/>
        <item x="1"/>
        <item m="1" x="4"/>
        <item x="0"/>
        <item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4">
        <item x="7"/>
        <item m="1" x="22"/>
        <item m="1" x="10"/>
        <item m="1" x="11"/>
        <item m="1" x="12"/>
        <item m="1" x="13"/>
        <item m="1" x="14"/>
        <item m="1" x="23"/>
        <item m="1" x="15"/>
        <item m="1" x="16"/>
        <item m="1" x="17"/>
        <item m="1" x="18"/>
        <item m="1" x="19"/>
        <item m="1" x="20"/>
        <item x="0"/>
        <item x="1"/>
        <item m="1" x="9"/>
        <item m="1" x="21"/>
        <item x="2"/>
        <item x="3"/>
        <item x="4"/>
        <item x="5"/>
        <item x="6"/>
        <item x="8"/>
      </items>
      <extLst>
        <ext xmlns:x14="http://schemas.microsoft.com/office/spreadsheetml/2009/9/main" uri="{2946ED86-A175-432a-8AC1-64E0C546D7DE}">
          <x14:pivotField fillDownLabels="1"/>
        </ext>
      </extLst>
    </pivotField>
    <pivotField compact="0" outline="0" showAll="0">
      <items count="23">
        <item x="0"/>
        <item x="1"/>
        <item m="1" x="15"/>
        <item m="1" x="16"/>
        <item m="1" x="4"/>
        <item m="1" x="5"/>
        <item m="1" x="17"/>
        <item m="1" x="18"/>
        <item m="1" x="19"/>
        <item m="1" x="6"/>
        <item m="1" x="7"/>
        <item m="1" x="20"/>
        <item m="1" x="21"/>
        <item m="1" x="8"/>
        <item m="1" x="9"/>
        <item m="1" x="10"/>
        <item m="1" x="11"/>
        <item m="1" x="12"/>
        <item x="2"/>
        <item m="1" x="13"/>
        <item m="1" x="14"/>
        <item x="3"/>
        <item t="default"/>
      </items>
      <extLst>
        <ext xmlns:x14="http://schemas.microsoft.com/office/spreadsheetml/2009/9/main" uri="{2946ED86-A175-432a-8AC1-64E0C546D7DE}">
          <x14:pivotField fillDownLabels="1"/>
        </ext>
      </extLst>
    </pivotField>
    <pivotField compact="0" outline="0" showAll="0">
      <items count="6">
        <item x="1"/>
        <item m="1" x="4"/>
        <item x="0"/>
        <item m="1" x="3"/>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6"/>
        <item m="1" x="7"/>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8">
    <i>
      <x/>
      <x/>
      <x/>
    </i>
    <i>
      <x v="14"/>
      <x v="34"/>
      <x v="1"/>
    </i>
    <i>
      <x v="15"/>
      <x v="32"/>
      <x v="1"/>
    </i>
    <i r="1">
      <x v="35"/>
      <x v="1"/>
    </i>
    <i r="1">
      <x v="36"/>
      <x v="6"/>
    </i>
    <i r="1">
      <x v="37"/>
      <x v="7"/>
    </i>
    <i r="1">
      <x v="38"/>
      <x v="6"/>
    </i>
    <i r="1">
      <x v="39"/>
      <x v="5"/>
    </i>
    <i>
      <x v="18"/>
      <x v="40"/>
      <x v="1"/>
    </i>
    <i r="1">
      <x v="41"/>
      <x v="5"/>
    </i>
    <i>
      <x v="19"/>
      <x v="48"/>
      <x v="1"/>
    </i>
    <i>
      <x v="20"/>
      <x v="49"/>
      <x v="1"/>
    </i>
    <i>
      <x v="21"/>
      <x v="50"/>
      <x v="1"/>
    </i>
    <i>
      <x v="22"/>
      <x v="51"/>
      <x v="1"/>
    </i>
    <i r="1">
      <x v="52"/>
      <x v="1"/>
    </i>
    <i r="1">
      <x v="53"/>
      <x v="1"/>
    </i>
    <i>
      <x v="23"/>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140"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23" firstHeaderRow="1" firstDataRow="1" firstDataCol="5" rowPageCount="2" colPageCount="1"/>
  <pivotFields count="61">
    <pivotField axis="axisRow" compact="0" outline="0" showAll="0" defaultSubtotal="0">
      <items count="4">
        <item x="0"/>
        <item x="1"/>
        <item m="1" x="3"/>
        <item x="2"/>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15">
        <item x="5"/>
        <item x="1"/>
        <item x="4"/>
        <item m="1" x="13"/>
        <item x="2"/>
        <item x="0"/>
        <item m="1" x="11"/>
        <item m="1" x="12"/>
        <item m="1" x="7"/>
        <item x="3"/>
        <item m="1" x="10"/>
        <item m="1" x="8"/>
        <item m="1" x="9"/>
        <item x="6"/>
        <item t="default"/>
      </items>
      <extLst>
        <ext xmlns:x14="http://schemas.microsoft.com/office/spreadsheetml/2009/9/main" uri="{2946ED86-A175-432a-8AC1-64E0C546D7DE}">
          <x14:pivotField fillDownLabels="1"/>
        </ext>
      </extLst>
    </pivotField>
    <pivotField compact="0" outline="0" showAll="0">
      <items count="11">
        <item x="0"/>
        <item x="2"/>
        <item m="1" x="8"/>
        <item x="4"/>
        <item m="1" x="7"/>
        <item x="3"/>
        <item x="1"/>
        <item m="1" x="9"/>
        <item m="1" x="6"/>
        <item x="5"/>
        <item t="default"/>
      </items>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2"/>
        <item x="0"/>
        <item m="1" x="8"/>
        <item m="1" x="20"/>
        <item m="1" x="21"/>
        <item x="1"/>
        <item x="7"/>
        <item x="6"/>
        <item x="5"/>
        <item x="4"/>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3">
        <item m="1" x="8"/>
        <item m="1" x="9"/>
        <item m="1" x="10"/>
        <item m="1" x="11"/>
        <item x="3"/>
        <item m="1" x="12"/>
        <item m="1" x="7"/>
        <item x="0"/>
        <item x="1"/>
        <item x="2"/>
        <item x="4"/>
        <item x="5"/>
        <item x="6"/>
      </items>
      <extLst>
        <ext xmlns:x14="http://schemas.microsoft.com/office/spreadsheetml/2009/9/main" uri="{2946ED86-A175-432a-8AC1-64E0C546D7DE}">
          <x14:pivotField fillDownLabels="1"/>
        </ext>
      </extLst>
    </pivotField>
    <pivotField axis="axisRow" compact="0" outline="0" showAll="0">
      <items count="14">
        <item m="1" x="8"/>
        <item m="1" x="9"/>
        <item m="1" x="10"/>
        <item m="1" x="11"/>
        <item x="3"/>
        <item m="1" x="12"/>
        <item m="1" x="7"/>
        <item x="0"/>
        <item x="1"/>
        <item x="2"/>
        <item x="4"/>
        <item x="5"/>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6">
    <i>
      <x v="11"/>
      <x/>
      <x/>
      <x v="9"/>
      <x v="9"/>
    </i>
    <i>
      <x v="12"/>
      <x/>
      <x/>
      <x v="7"/>
      <x v="7"/>
    </i>
    <i r="3">
      <x v="9"/>
      <x v="9"/>
    </i>
    <i r="2">
      <x v="3"/>
      <x v="7"/>
      <x v="7"/>
    </i>
    <i r="2">
      <x v="4"/>
      <x v="7"/>
      <x v="7"/>
    </i>
    <i r="3">
      <x v="9"/>
      <x v="9"/>
    </i>
    <i r="2">
      <x v="5"/>
      <x v="9"/>
      <x v="9"/>
    </i>
    <i>
      <x v="16"/>
      <x/>
      <x/>
      <x v="8"/>
      <x v="8"/>
    </i>
    <i r="2">
      <x v="3"/>
      <x v="8"/>
      <x v="8"/>
    </i>
    <i>
      <x v="17"/>
      <x v="1"/>
      <x/>
      <x v="12"/>
      <x v="12"/>
    </i>
    <i>
      <x v="18"/>
      <x/>
      <x/>
      <x v="11"/>
      <x v="11"/>
    </i>
    <i>
      <x v="19"/>
      <x/>
      <x/>
      <x v="10"/>
      <x v="10"/>
    </i>
    <i>
      <x v="20"/>
      <x/>
      <x/>
      <x v="4"/>
      <x v="4"/>
    </i>
    <i r="3">
      <x v="8"/>
      <x v="8"/>
    </i>
    <i r="3">
      <x v="9"/>
      <x v="9"/>
    </i>
    <i r="1">
      <x v="1"/>
      <x/>
      <x v="7"/>
      <x v="7"/>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21">
        <i x="7" s="1"/>
        <i x="0" s="1"/>
        <i x="1" s="1"/>
        <i x="2" s="1"/>
        <i x="3" s="1"/>
        <i x="4" s="1"/>
        <i x="5" s="1"/>
        <i x="6" s="1"/>
        <i x="9" s="1" nd="1"/>
        <i x="10" s="1" nd="1"/>
        <i x="11" s="1" nd="1"/>
        <i x="12" s="1" nd="1"/>
        <i x="13" s="1" nd="1"/>
        <i x="14" s="1" nd="1"/>
        <i x="15" s="1" nd="1"/>
        <i x="16" s="1" nd="1"/>
        <i x="17" s="1" nd="1"/>
        <i x="18" s="1" nd="1"/>
        <i x="19" s="1" nd="1"/>
        <i x="8"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7">
        <i x="4" s="1"/>
        <i x="2" s="1"/>
        <i x="0" s="1"/>
        <i x="1" s="1"/>
        <i x="3" s="1"/>
        <i x="5" s="1" nd="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2" s="1"/>
        <i x="1"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8" s="1" nd="1"/>
        <i x="9"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4">
        <i x="5" s="1"/>
        <i x="1" s="1"/>
        <i x="4" s="1"/>
        <i x="2" s="1"/>
        <i x="0" s="1"/>
        <i x="3" s="1"/>
        <i x="13" s="1" nd="1"/>
        <i x="11" s="1" nd="1"/>
        <i x="12" s="1" nd="1"/>
        <i x="7" s="1" nd="1"/>
        <i x="10" s="1" nd="1"/>
        <i x="8" s="1" nd="1"/>
        <i x="9" s="1" nd="1"/>
        <i x="6"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10">
        <i x="0" s="1"/>
        <i x="2" s="1"/>
        <i x="4" s="1"/>
        <i x="3" s="1"/>
        <i x="1" s="1"/>
        <i x="8" s="1" nd="1"/>
        <i x="7" s="1" nd="1"/>
        <i x="9" s="1" nd="1"/>
        <i x="6" s="1" nd="1"/>
        <i x="5"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2">
        <i x="2" s="1"/>
        <i x="0" s="1"/>
        <i x="1" s="1"/>
        <i x="7" s="1"/>
        <i x="6" s="1"/>
        <i x="5" s="1"/>
        <i x="4" s="1"/>
        <i x="9" s="1" nd="1"/>
        <i x="10" s="1" nd="1"/>
        <i x="11" s="1" nd="1"/>
        <i x="12" s="1" nd="1"/>
        <i x="13" s="1" nd="1"/>
        <i x="14" s="1" nd="1"/>
        <i x="15" s="1" nd="1"/>
        <i x="16" s="1" nd="1"/>
        <i x="17" s="1" nd="1"/>
        <i x="19" s="1" nd="1"/>
        <i x="18" s="1" nd="1"/>
        <i x="8" s="1" nd="1"/>
        <i x="20" s="1" nd="1"/>
        <i x="21" s="1" nd="1"/>
        <i x="3"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2" s="1"/>
        <i x="0" s="1"/>
        <i x="1" s="1"/>
        <i x="3" s="1"/>
        <i x="5"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4">
        <i x="7" s="1"/>
        <i x="0" s="1"/>
        <i x="1" s="1"/>
        <i x="2" s="1"/>
        <i x="3" s="1"/>
        <i x="4" s="1"/>
        <i x="5" s="1"/>
        <i x="6" s="1"/>
        <i x="8" s="1"/>
        <i x="22" s="1" nd="1"/>
        <i x="10" s="1" nd="1"/>
        <i x="11" s="1" nd="1"/>
        <i x="12" s="1" nd="1"/>
        <i x="13" s="1" nd="1"/>
        <i x="14" s="1" nd="1"/>
        <i x="23" s="1" nd="1"/>
        <i x="15" s="1" nd="1"/>
        <i x="16" s="1" nd="1"/>
        <i x="17" s="1" nd="1"/>
        <i x="18" s="1" nd="1"/>
        <i x="19" s="1" nd="1"/>
        <i x="20" s="1" nd="1"/>
        <i x="9" s="1" nd="1"/>
        <i x="2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2" s="1"/>
        <i x="0" s="1"/>
        <i x="1" s="1"/>
        <i x="3" s="1"/>
        <i x="5" s="1"/>
        <i x="6" s="1" nd="1"/>
        <i x="7"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4" s="1" nd="1"/>
        <i x="17" s="1" nd="1"/>
        <i x="19" s="1" nd="1"/>
        <i x="20" s="1" nd="1"/>
        <i x="5" s="1" nd="1"/>
        <i x="16" s="1" nd="1"/>
        <i x="6" s="1" nd="1"/>
        <i x="7" s="1" nd="1"/>
        <i x="18" s="1" nd="1"/>
        <i x="8" s="1" nd="1"/>
        <i x="9" s="1" nd="1"/>
        <i x="10" s="1" nd="1"/>
        <i x="15" s="1" nd="1"/>
        <i x="11" s="1" nd="1"/>
        <i x="21" s="1" nd="1"/>
        <i x="12" s="1" nd="1"/>
        <i x="13" s="1" nd="1"/>
        <i x="14"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2" s="1"/>
        <i x="1" s="1"/>
        <i x="0" s="1"/>
        <i x="3" s="1"/>
        <i x="5"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5">
        <i x="1" s="1"/>
        <i x="0" s="1"/>
        <i x="2" s="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A070EFEF-5F6F-4363-B5A9-CB94171E0031}"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5DE9774D-7FEB-42BC-92CF-8E85C27709E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171E52F-8AF1-439D-B3DD-E187459478FC}"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AD88FD-A356-4A1D-91BE-0B696D4659BA}" name="Tabla2" displayName="Tabla2" ref="B5:C102" totalsRowShown="0" headerRowDxfId="2">
  <autoFilter ref="B5:C102" xr:uid="{C4FD57D3-6F2A-447A-8FCE-3E92FAF779C7}"/>
  <tableColumns count="2">
    <tableColumn id="1" xr3:uid="{34BDE8C2-4CF6-4E55-967F-5E9AD7DA33E7}" name="FERIADOS" dataDxfId="1"/>
    <tableColumn id="2" xr3:uid="{2A014914-04F5-41E3-BE78-646BEC16243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3" ySplit="3" topLeftCell="H57" activePane="bottomRight" state="frozen"/>
      <selection pane="bottomRight" activeCell="K58" sqref="K58"/>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5" t="s">
        <v>0</v>
      </c>
      <c r="B1" s="143" t="s">
        <v>1</v>
      </c>
      <c r="C1" s="24"/>
      <c r="H1" s="164"/>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19" t="s">
        <v>2</v>
      </c>
      <c r="D2" s="319"/>
      <c r="E2" s="319"/>
      <c r="F2" s="319"/>
      <c r="G2" s="213"/>
      <c r="H2" s="321" t="s">
        <v>3</v>
      </c>
      <c r="I2" s="322"/>
      <c r="J2" s="322"/>
      <c r="K2" s="322"/>
      <c r="L2" s="322"/>
      <c r="M2" s="322"/>
      <c r="N2" s="255" t="s">
        <v>4</v>
      </c>
      <c r="O2"/>
      <c r="P2"/>
      <c r="Q2" s="67"/>
      <c r="R2" s="320" t="s">
        <v>5</v>
      </c>
      <c r="S2" s="320"/>
      <c r="T2" s="320"/>
      <c r="U2" s="256" t="s">
        <v>6</v>
      </c>
      <c r="V2" s="256" t="s">
        <v>6</v>
      </c>
      <c r="W2" s="316" t="s">
        <v>7</v>
      </c>
      <c r="X2" s="317"/>
      <c r="Y2" s="1"/>
      <c r="Z2" s="1"/>
      <c r="AP2" s="257" t="s">
        <v>4</v>
      </c>
      <c r="AQ2"/>
      <c r="AR2"/>
      <c r="AS2" s="198" t="s">
        <v>8</v>
      </c>
      <c r="AV2" s="198" t="s">
        <v>8</v>
      </c>
      <c r="AW2" s="198" t="s">
        <v>8</v>
      </c>
      <c r="AX2" s="256" t="s">
        <v>6</v>
      </c>
      <c r="AY2"/>
      <c r="AZ2" s="256" t="s">
        <v>6</v>
      </c>
      <c r="BA2"/>
      <c r="BB2" s="318"/>
      <c r="BC2" s="318"/>
      <c r="BD2" s="258" t="s">
        <v>4</v>
      </c>
      <c r="BE2" s="258" t="s">
        <v>4</v>
      </c>
      <c r="BF2" s="258" t="s">
        <v>4</v>
      </c>
      <c r="BG2" s="258" t="s">
        <v>4</v>
      </c>
      <c r="BH2" s="258" t="s">
        <v>4</v>
      </c>
      <c r="BI2"/>
    </row>
    <row r="3" spans="1:79" s="32" customFormat="1" ht="55.5" customHeight="1">
      <c r="A3" s="75" t="s">
        <v>9</v>
      </c>
      <c r="B3" s="75" t="s">
        <v>10</v>
      </c>
      <c r="C3" s="75" t="s">
        <v>11</v>
      </c>
      <c r="D3" s="76" t="s">
        <v>12</v>
      </c>
      <c r="E3" s="76" t="s">
        <v>13</v>
      </c>
      <c r="F3" s="76" t="s">
        <v>14</v>
      </c>
      <c r="G3" s="214" t="s">
        <v>15</v>
      </c>
      <c r="H3" s="48" t="s">
        <v>16</v>
      </c>
      <c r="I3" s="49" t="s">
        <v>17</v>
      </c>
      <c r="J3" s="49" t="s">
        <v>18</v>
      </c>
      <c r="K3" s="212" t="s">
        <v>19</v>
      </c>
      <c r="L3" s="49" t="s">
        <v>20</v>
      </c>
      <c r="M3" s="212" t="s">
        <v>21</v>
      </c>
      <c r="N3" s="212" t="s">
        <v>22</v>
      </c>
      <c r="O3" s="76" t="s">
        <v>23</v>
      </c>
      <c r="P3" s="76" t="s">
        <v>24</v>
      </c>
      <c r="Q3" s="75" t="s">
        <v>25</v>
      </c>
      <c r="R3" s="75" t="s">
        <v>26</v>
      </c>
      <c r="S3" s="75" t="s">
        <v>27</v>
      </c>
      <c r="T3" s="75" t="s">
        <v>28</v>
      </c>
      <c r="U3" s="75" t="s">
        <v>29</v>
      </c>
      <c r="V3" s="75" t="s">
        <v>30</v>
      </c>
      <c r="W3" s="75" t="s">
        <v>31</v>
      </c>
      <c r="X3" s="75" t="s">
        <v>32</v>
      </c>
      <c r="Y3" s="266" t="s">
        <v>33</v>
      </c>
      <c r="Z3" s="266" t="s">
        <v>34</v>
      </c>
      <c r="AA3" s="266" t="s">
        <v>35</v>
      </c>
      <c r="AB3" s="266" t="s">
        <v>36</v>
      </c>
      <c r="AC3" s="266" t="s">
        <v>37</v>
      </c>
      <c r="AD3" s="159" t="s">
        <v>38</v>
      </c>
      <c r="AE3" s="266" t="s">
        <v>39</v>
      </c>
      <c r="AF3" s="266" t="s">
        <v>40</v>
      </c>
      <c r="AG3" s="266" t="s">
        <v>41</v>
      </c>
      <c r="AH3" s="266" t="s">
        <v>42</v>
      </c>
      <c r="AI3" s="266" t="s">
        <v>43</v>
      </c>
      <c r="AJ3" s="266" t="s">
        <v>44</v>
      </c>
      <c r="AK3" s="266" t="s">
        <v>45</v>
      </c>
      <c r="AL3" s="266" t="s">
        <v>46</v>
      </c>
      <c r="AM3" s="266" t="s">
        <v>47</v>
      </c>
      <c r="AN3" s="266" t="s">
        <v>48</v>
      </c>
      <c r="AO3" s="76" t="s">
        <v>49</v>
      </c>
      <c r="AP3" s="76" t="s">
        <v>50</v>
      </c>
      <c r="AQ3" s="76" t="s">
        <v>51</v>
      </c>
      <c r="AR3" s="199" t="s">
        <v>52</v>
      </c>
      <c r="AS3" s="200" t="s">
        <v>53</v>
      </c>
      <c r="AT3" s="201" t="s">
        <v>54</v>
      </c>
      <c r="AU3" s="76" t="s">
        <v>55</v>
      </c>
      <c r="AV3" s="200" t="s">
        <v>56</v>
      </c>
      <c r="AW3" s="200" t="s">
        <v>57</v>
      </c>
      <c r="AX3" s="203" t="s">
        <v>58</v>
      </c>
      <c r="AY3" s="197" t="s">
        <v>59</v>
      </c>
      <c r="AZ3" s="75" t="s">
        <v>60</v>
      </c>
      <c r="BA3" s="197" t="s">
        <v>61</v>
      </c>
      <c r="BB3" s="75" t="s">
        <v>62</v>
      </c>
      <c r="BC3" s="75" t="s">
        <v>63</v>
      </c>
      <c r="BD3" s="42" t="s">
        <v>64</v>
      </c>
      <c r="BE3" s="54" t="s">
        <v>65</v>
      </c>
      <c r="BF3" s="54" t="s">
        <v>66</v>
      </c>
      <c r="BG3" s="205" t="s">
        <v>67</v>
      </c>
      <c r="BH3" s="205" t="s">
        <v>68</v>
      </c>
      <c r="BI3" s="205" t="s">
        <v>69</v>
      </c>
      <c r="BJ3" s="205" t="s">
        <v>70</v>
      </c>
      <c r="BK3" s="205" t="s">
        <v>71</v>
      </c>
      <c r="BL3" s="66"/>
      <c r="BM3" s="66"/>
      <c r="BN3" s="66"/>
      <c r="BO3" s="66"/>
      <c r="BP3" s="66"/>
      <c r="BQ3" s="66"/>
      <c r="BR3" s="66"/>
      <c r="BS3" s="66"/>
      <c r="BT3" s="66"/>
      <c r="BU3" s="66"/>
      <c r="BV3" s="66"/>
      <c r="BW3" s="66"/>
      <c r="BX3" s="66"/>
      <c r="BY3" s="66"/>
      <c r="BZ3" s="66"/>
      <c r="CA3" s="66"/>
    </row>
    <row r="4" spans="1:79" s="25" customFormat="1" ht="12">
      <c r="A4" s="69">
        <v>1</v>
      </c>
      <c r="B4" s="35" t="s">
        <v>72</v>
      </c>
      <c r="C4" s="35" t="s">
        <v>73</v>
      </c>
      <c r="D4" s="43" t="s">
        <v>74</v>
      </c>
      <c r="E4" s="43" t="s">
        <v>75</v>
      </c>
      <c r="F4" s="46">
        <v>45668</v>
      </c>
      <c r="G4" s="46" t="s">
        <v>76</v>
      </c>
      <c r="H4" s="165" t="s">
        <v>77</v>
      </c>
      <c r="I4" s="43" t="s">
        <v>78</v>
      </c>
      <c r="J4" s="29" t="s">
        <v>79</v>
      </c>
      <c r="K4" s="259">
        <v>973332002</v>
      </c>
      <c r="L4" s="69" t="s">
        <v>80</v>
      </c>
      <c r="M4" s="260">
        <v>34026</v>
      </c>
      <c r="N4" s="239">
        <f ca="1">IF(Tabla1[[#This Row],[Fecha de nac]]="","",IF(Tabla1[[#This Row],[Fecha Finalización]] &gt;=TODAY(), DATEDIF(Tabla1[[#This Row],[Fecha de nac]],TODAY(),"y"), ROUNDDOWN((Tabla1[[#This Row],[Fecha Finalización]] -Tabla1[[#This Row],[Fecha de nac]])/365,0)))</f>
        <v>31</v>
      </c>
      <c r="O4" s="170" t="s">
        <v>81</v>
      </c>
      <c r="P4" s="73" t="s">
        <v>82</v>
      </c>
      <c r="Q4" s="74"/>
      <c r="R4" s="79"/>
      <c r="S4" s="79"/>
      <c r="T4" s="79"/>
      <c r="U4" s="241">
        <f>IF(F4="","",Tabla1[[#This Row],[Fecha Inicio grupo]]+3*7-7)</f>
        <v>45682</v>
      </c>
      <c r="V4" s="242">
        <f>IF(F4="","",EDATE(Tabla1[[#This Row],[Fecha Inicio grupo]],3))</f>
        <v>45758</v>
      </c>
      <c r="W4" s="35" t="s">
        <v>83</v>
      </c>
      <c r="X4" s="35" t="s">
        <v>83</v>
      </c>
      <c r="Y4" s="77" t="s">
        <v>84</v>
      </c>
      <c r="Z4" s="77" t="s">
        <v>84</v>
      </c>
      <c r="AA4" s="77" t="s">
        <v>84</v>
      </c>
      <c r="AB4" s="77"/>
      <c r="AC4" s="77"/>
      <c r="AD4" s="77"/>
      <c r="AE4" s="77"/>
      <c r="AF4" s="77"/>
      <c r="AG4" s="77"/>
      <c r="AH4" s="77"/>
      <c r="AI4" s="77"/>
      <c r="AJ4" s="77"/>
      <c r="AK4" s="77"/>
      <c r="AL4" s="77"/>
      <c r="AM4" s="77"/>
      <c r="AN4" s="77"/>
      <c r="AO4" s="146"/>
      <c r="AP4" s="247" t="str">
        <f>IF(F4="","",IFERROR(VLOOKUP(SUBSTITUTE(SUBSTITUTE(Tabla1[[#This Row],[Uso Sistemas]],"T","P"),"N","F"),Parámetros!$M$2:$N$17,2,0),"Completar hasta 3ra sem. para evaluar a Probacionista"))</f>
        <v>Asistió</v>
      </c>
      <c r="AQ4" s="40"/>
      <c r="AR4" s="202"/>
      <c r="AS4" s="202"/>
      <c r="AT4" s="29"/>
      <c r="AU4" s="29"/>
      <c r="AV4" s="204"/>
      <c r="AW4" s="204"/>
      <c r="AX4" s="245">
        <f>IF(V4="","",EOMONTH(EDATE(Tabla1[[#This Row],[Fecha Finalización]],2),0))</f>
        <v>45838</v>
      </c>
      <c r="AY4" s="40"/>
      <c r="AZ4" s="250">
        <f>IF(V4="","",EOMONTH(EDATE(Tabla1[[#This Row],[Fecha Finalización]],3),0))</f>
        <v>45869</v>
      </c>
      <c r="BA4" s="40"/>
      <c r="BB4" s="40"/>
      <c r="BC4" s="278" t="s">
        <v>85</v>
      </c>
      <c r="BD4" s="235" t="str">
        <f>IF(F4="","",Tabla1[[#This Row],[sem 01]]&amp;Tabla1[[#This Row],[sem 02]]&amp;Tabla1[[#This Row],[sem 03]])</f>
        <v>PPP</v>
      </c>
      <c r="BE4" s="236" t="str">
        <f>IF(TRIM(F4)="","",$B$1&amp;"-"&amp;SUBSTITUTE(Tabla1[[#This Row],[Mes Inscrito]]," ","")&amp;"-"&amp;SUBSTITUTE(Tabla1[[#This Row],[Dia de clases Inscrito]]," ","")&amp;"-"&amp;SUBSTITUTE(Tabla1[[#This Row],[Horario Inscrito]]," ","")&amp;"-"&amp;Tabla1[[#This Row],[Fecha Inicio grupo]])</f>
        <v>Cajamarca-Enero-Sábado-10:00a12:30pm-45668</v>
      </c>
      <c r="BF4" s="252" t="str">
        <f>IF(F4="","",Tabla1[[#This Row],[Curso]])</f>
        <v>Oratoria y Filosofía</v>
      </c>
      <c r="BG4" s="253" t="str">
        <f>+IF(TRIM(F4)="","",$B$1&amp;"-"&amp;TRIM(Tabla1[[#This Row],[Mes Inscrito]])&amp;"-"&amp;TRIM(Tabla1[[#This Row],[Dia de clases Inscrito]])&amp;"-"&amp;TRIM(Tabla1[[#This Row],[Horario Inscrito]])&amp;"-"&amp;TRIM(Tabla1[[#This Row],[Fecha Inicio grupo]])&amp;"-"&amp;TRIM(Tabla1[[#This Row],[Tipo Incrito]]))</f>
        <v>Cajamarca-Enero-Sábado-10:00 a 12:30 pm-45668-Inscrito Nuevo</v>
      </c>
      <c r="BH4" s="309"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10">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4" s="310"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10" t="str">
        <f>IF(Tabla1[[#This Row],[Fecha Inicio grupo]]="","",IFERROR(VLOOKUP(Tabla1[[#This Row],[Mes de Alta como miembro]],Parámetros!$AM$2:$AN$16,2,0),"01/01/1900"))</f>
        <v>01/01/1900</v>
      </c>
    </row>
    <row r="5" spans="1:79" s="25" customFormat="1" ht="12">
      <c r="A5" s="69">
        <v>2</v>
      </c>
      <c r="B5" s="35" t="s">
        <v>72</v>
      </c>
      <c r="C5" s="35" t="s">
        <v>73</v>
      </c>
      <c r="D5" s="43" t="s">
        <v>86</v>
      </c>
      <c r="E5" s="43" t="s">
        <v>87</v>
      </c>
      <c r="F5" s="46">
        <v>45678</v>
      </c>
      <c r="G5" s="46" t="s">
        <v>88</v>
      </c>
      <c r="H5" s="165" t="s">
        <v>89</v>
      </c>
      <c r="I5" s="29" t="s">
        <v>90</v>
      </c>
      <c r="J5" s="29" t="s">
        <v>91</v>
      </c>
      <c r="K5" s="70">
        <v>922935017</v>
      </c>
      <c r="L5" s="69" t="s">
        <v>92</v>
      </c>
      <c r="M5" s="47">
        <v>32762</v>
      </c>
      <c r="N5" s="239">
        <f ca="1">IF(Tabla1[[#This Row],[Fecha de nac]]="","",IF(Tabla1[[#This Row],[Fecha Finalización]] &gt;=TODAY(), DATEDIF(Tabla1[[#This Row],[Fecha de nac]],TODAY(),"y"), ROUNDDOWN((Tabla1[[#This Row],[Fecha Finalización]] -Tabla1[[#This Row],[Fecha de nac]])/365,0)))</f>
        <v>35</v>
      </c>
      <c r="O5" s="170" t="s">
        <v>93</v>
      </c>
      <c r="P5" s="73" t="s">
        <v>82</v>
      </c>
      <c r="Q5" s="74"/>
      <c r="R5" s="79"/>
      <c r="S5" s="79"/>
      <c r="T5" s="79"/>
      <c r="U5" s="241">
        <f>IF(F5="","",Tabla1[[#This Row],[Fecha Inicio grupo]]+3*7-7)</f>
        <v>45692</v>
      </c>
      <c r="V5" s="242">
        <f>IF(F5="","",EDATE(Tabla1[[#This Row],[Fecha Inicio grupo]],3))</f>
        <v>45768</v>
      </c>
      <c r="W5" s="35" t="s">
        <v>94</v>
      </c>
      <c r="X5" s="35" t="s">
        <v>94</v>
      </c>
      <c r="Y5" s="77" t="s">
        <v>84</v>
      </c>
      <c r="Z5" s="77" t="s">
        <v>84</v>
      </c>
      <c r="AA5" s="77" t="s">
        <v>95</v>
      </c>
      <c r="AB5" s="77" t="s">
        <v>95</v>
      </c>
      <c r="AC5" s="77" t="s">
        <v>95</v>
      </c>
      <c r="AD5" s="77"/>
      <c r="AE5" s="77"/>
      <c r="AF5" s="77"/>
      <c r="AG5" s="77"/>
      <c r="AH5" s="77"/>
      <c r="AI5" s="77"/>
      <c r="AJ5" s="77"/>
      <c r="AK5" s="77"/>
      <c r="AL5" s="77"/>
      <c r="AM5" s="77"/>
      <c r="AN5" s="77"/>
      <c r="AO5" s="146"/>
      <c r="AP5" s="247" t="str">
        <f>IF(F5="","",IFERROR(VLOOKUP(SUBSTITUTE(SUBSTITUTE(Tabla1[[#This Row],[Uso Sistemas]],"T","P"),"N","F"),Parámetros!$M$2:$N$17,2,0),"Completar hasta 3ra sem. para evaluar a Probacionista"))</f>
        <v>Asistió</v>
      </c>
      <c r="AQ5" s="40"/>
      <c r="AR5" s="202"/>
      <c r="AS5" s="40"/>
      <c r="AT5" s="29"/>
      <c r="AU5" s="29"/>
      <c r="AV5" s="29"/>
      <c r="AW5" s="29"/>
      <c r="AX5" s="245">
        <f>IF(V5="","",EOMONTH(EDATE(Tabla1[[#This Row],[Fecha Finalización]],2),0))</f>
        <v>45838</v>
      </c>
      <c r="AY5" s="40"/>
      <c r="AZ5" s="250">
        <f>IF(V5="","",EOMONTH(EDATE(Tabla1[[#This Row],[Fecha Finalización]],3),0))</f>
        <v>45869</v>
      </c>
      <c r="BA5" s="40"/>
      <c r="BB5" s="40"/>
      <c r="BC5" s="278" t="s">
        <v>96</v>
      </c>
      <c r="BD5" s="235" t="str">
        <f>IF(F5="","",Tabla1[[#This Row],[sem 01]]&amp;Tabla1[[#This Row],[sem 02]]&amp;Tabla1[[#This Row],[sem 03]])</f>
        <v>PPF</v>
      </c>
      <c r="BE5" s="236" t="str">
        <f>IF(TRIM(F5)="","",$B$1&amp;"-"&amp;SUBSTITUTE(Tabla1[[#This Row],[Mes Inscrito]]," ","")&amp;"-"&amp;SUBSTITUTE(Tabla1[[#This Row],[Dia de clases Inscrito]]," ","")&amp;"-"&amp;SUBSTITUTE(Tabla1[[#This Row],[Horario Inscrito]]," ","")&amp;"-"&amp;Tabla1[[#This Row],[Fecha Inicio grupo]])</f>
        <v>Cajamarca-Enero-Martes-7:00a9:30pm-45678</v>
      </c>
      <c r="BF5" s="252" t="str">
        <f>IF(F5="","",Tabla1[[#This Row],[Curso]])</f>
        <v>Oratoria y Filosofía</v>
      </c>
      <c r="BG5" s="253" t="str">
        <f>+IF(TRIM(F5)="","",$B$1&amp;"-"&amp;TRIM(Tabla1[[#This Row],[Mes Inscrito]])&amp;"-"&amp;TRIM(Tabla1[[#This Row],[Dia de clases Inscrito]])&amp;"-"&amp;TRIM(Tabla1[[#This Row],[Horario Inscrito]])&amp;"-"&amp;TRIM(Tabla1[[#This Row],[Fecha Inicio grupo]])&amp;"-"&amp;TRIM(Tabla1[[#This Row],[Tipo Incrito]]))</f>
        <v>Cajamarca-Enero-Martes-7:00 a 9:30 pm-45678-Inscrito Nuevo</v>
      </c>
      <c r="BH5" s="309"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10">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5" s="310"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10" t="str">
        <f>IF(Tabla1[[#This Row],[Fecha Inicio grupo]]="","",IFERROR(VLOOKUP(Tabla1[[#This Row],[Mes de Alta como miembro]],Parámetros!$AM$2:$AN$16,2,0),"01/01/1900"))</f>
        <v>01/01/1900</v>
      </c>
    </row>
    <row r="6" spans="1:79" s="25" customFormat="1" ht="12">
      <c r="A6" s="69">
        <v>3</v>
      </c>
      <c r="B6" s="35" t="s">
        <v>72</v>
      </c>
      <c r="C6" s="35" t="s">
        <v>73</v>
      </c>
      <c r="D6" s="43" t="s">
        <v>97</v>
      </c>
      <c r="E6" s="43" t="s">
        <v>98</v>
      </c>
      <c r="F6" s="46">
        <v>45667</v>
      </c>
      <c r="G6" s="46" t="s">
        <v>99</v>
      </c>
      <c r="H6" s="165" t="s">
        <v>100</v>
      </c>
      <c r="I6" s="29" t="s">
        <v>101</v>
      </c>
      <c r="J6" s="29" t="s">
        <v>102</v>
      </c>
      <c r="K6" s="70">
        <v>945109829</v>
      </c>
      <c r="L6" s="69" t="s">
        <v>103</v>
      </c>
      <c r="M6" s="47">
        <v>37675</v>
      </c>
      <c r="N6" s="239">
        <f ca="1">IF(Tabla1[[#This Row],[Fecha de nac]]="","",IF(Tabla1[[#This Row],[Fecha Finalización]] &gt;=TODAY(), DATEDIF(Tabla1[[#This Row],[Fecha de nac]],TODAY(),"y"), ROUNDDOWN((Tabla1[[#This Row],[Fecha Finalización]] -Tabla1[[#This Row],[Fecha de nac]])/365,0)))</f>
        <v>21</v>
      </c>
      <c r="O6" s="170" t="s">
        <v>104</v>
      </c>
      <c r="P6" s="73" t="s">
        <v>82</v>
      </c>
      <c r="Q6" s="74"/>
      <c r="R6" s="73"/>
      <c r="S6" s="80"/>
      <c r="T6" s="80"/>
      <c r="U6" s="241">
        <f>IF(F6="","",Tabla1[[#This Row],[Fecha Inicio grupo]]+3*7-7)</f>
        <v>45681</v>
      </c>
      <c r="V6" s="242">
        <f>IF(F6="","",EDATE(Tabla1[[#This Row],[Fecha Inicio grupo]],3))</f>
        <v>45757</v>
      </c>
      <c r="W6" s="35" t="s">
        <v>105</v>
      </c>
      <c r="X6" s="35" t="s">
        <v>105</v>
      </c>
      <c r="Y6" s="77" t="s">
        <v>84</v>
      </c>
      <c r="Z6" s="77" t="s">
        <v>84</v>
      </c>
      <c r="AA6" s="77" t="s">
        <v>84</v>
      </c>
      <c r="AB6" s="77" t="s">
        <v>95</v>
      </c>
      <c r="AC6" s="77" t="s">
        <v>95</v>
      </c>
      <c r="AD6" s="77"/>
      <c r="AE6" s="77"/>
      <c r="AF6" s="77"/>
      <c r="AG6" s="77"/>
      <c r="AH6" s="77"/>
      <c r="AI6" s="77"/>
      <c r="AJ6" s="77"/>
      <c r="AK6" s="77"/>
      <c r="AL6" s="77"/>
      <c r="AM6" s="77"/>
      <c r="AN6" s="77"/>
      <c r="AO6" s="146"/>
      <c r="AP6" s="247" t="str">
        <f>IF(F6="","",IFERROR(VLOOKUP(SUBSTITUTE(SUBSTITUTE(Tabla1[[#This Row],[Uso Sistemas]],"T","P"),"N","F"),Parámetros!$M$2:$N$17,2,0),"Completar hasta 3ra sem. para evaluar a Probacionista"))</f>
        <v>Asistió</v>
      </c>
      <c r="AQ6" s="40"/>
      <c r="AR6" s="202"/>
      <c r="AS6" s="40"/>
      <c r="AT6" s="29"/>
      <c r="AU6" s="29"/>
      <c r="AV6" s="29"/>
      <c r="AW6" s="29"/>
      <c r="AX6" s="245">
        <f>IF(V6="","",EOMONTH(EDATE(Tabla1[[#This Row],[Fecha Finalización]],2),0))</f>
        <v>45838</v>
      </c>
      <c r="AY6" s="40"/>
      <c r="AZ6" s="250">
        <f>IF(V6="","",EOMONTH(EDATE(Tabla1[[#This Row],[Fecha Finalización]],3),0))</f>
        <v>45869</v>
      </c>
      <c r="BA6" s="40"/>
      <c r="BB6" s="40"/>
      <c r="BC6" s="278" t="s">
        <v>106</v>
      </c>
      <c r="BD6" s="235" t="str">
        <f>IF(F6="","",Tabla1[[#This Row],[sem 01]]&amp;Tabla1[[#This Row],[sem 02]]&amp;Tabla1[[#This Row],[sem 03]])</f>
        <v>PPP</v>
      </c>
      <c r="BE6" s="236" t="str">
        <f>IF(TRIM(F6)="","",$B$1&amp;"-"&amp;SUBSTITUTE(Tabla1[[#This Row],[Mes Inscrito]]," ","")&amp;"-"&amp;SUBSTITUTE(Tabla1[[#This Row],[Dia de clases Inscrito]]," ","")&amp;"-"&amp;SUBSTITUTE(Tabla1[[#This Row],[Horario Inscrito]]," ","")&amp;"-"&amp;Tabla1[[#This Row],[Fecha Inicio grupo]])</f>
        <v>Cajamarca-Enero-Viernes-3:30a6:00pm-45667</v>
      </c>
      <c r="BF6" s="252" t="str">
        <f>IF(F6="","",Tabla1[[#This Row],[Curso]])</f>
        <v>Oratoria y Filosofía</v>
      </c>
      <c r="BG6" s="253" t="str">
        <f>+IF(TRIM(F6)="","",$B$1&amp;"-"&amp;TRIM(Tabla1[[#This Row],[Mes Inscrito]])&amp;"-"&amp;TRIM(Tabla1[[#This Row],[Dia de clases Inscrito]])&amp;"-"&amp;TRIM(Tabla1[[#This Row],[Horario Inscrito]])&amp;"-"&amp;TRIM(Tabla1[[#This Row],[Fecha Inicio grupo]])&amp;"-"&amp;TRIM(Tabla1[[#This Row],[Tipo Incrito]]))</f>
        <v>Cajamarca-Enero-Viernes-3:30 a 6:00 pm-45667-Inscrito Nuevo</v>
      </c>
      <c r="BH6" s="309"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10">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6" s="310"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10" t="str">
        <f>IF(Tabla1[[#This Row],[Fecha Inicio grupo]]="","",IFERROR(VLOOKUP(Tabla1[[#This Row],[Mes de Alta como miembro]],Parámetros!$AM$2:$AN$16,2,0),"01/01/1900"))</f>
        <v>01/01/1900</v>
      </c>
    </row>
    <row r="7" spans="1:79" s="25" customFormat="1" ht="12">
      <c r="A7" s="69">
        <v>4</v>
      </c>
      <c r="B7" s="35" t="s">
        <v>72</v>
      </c>
      <c r="C7" s="35" t="s">
        <v>73</v>
      </c>
      <c r="D7" s="43" t="s">
        <v>86</v>
      </c>
      <c r="E7" s="43" t="s">
        <v>87</v>
      </c>
      <c r="F7" s="46">
        <v>45678</v>
      </c>
      <c r="G7" s="46" t="s">
        <v>88</v>
      </c>
      <c r="H7" s="165" t="s">
        <v>107</v>
      </c>
      <c r="I7" s="29" t="s">
        <v>108</v>
      </c>
      <c r="J7" s="29" t="s">
        <v>109</v>
      </c>
      <c r="K7" s="70">
        <v>962703760</v>
      </c>
      <c r="L7" s="69" t="s">
        <v>110</v>
      </c>
      <c r="M7" s="47">
        <v>37932</v>
      </c>
      <c r="N7" s="239">
        <f ca="1">IF(Tabla1[[#This Row],[Fecha de nac]]="","",IF(Tabla1[[#This Row],[Fecha Finalización]] &gt;=TODAY(), DATEDIF(Tabla1[[#This Row],[Fecha de nac]],TODAY(),"y"), ROUNDDOWN((Tabla1[[#This Row],[Fecha Finalización]] -Tabla1[[#This Row],[Fecha de nac]])/365,0)))</f>
        <v>21</v>
      </c>
      <c r="O7" s="170" t="s">
        <v>93</v>
      </c>
      <c r="P7" s="73" t="s">
        <v>82</v>
      </c>
      <c r="Q7" s="74"/>
      <c r="R7" s="79"/>
      <c r="S7" s="79"/>
      <c r="T7" s="79"/>
      <c r="U7" s="241">
        <f>IF(F7="","",Tabla1[[#This Row],[Fecha Inicio grupo]]+3*7-7)</f>
        <v>45692</v>
      </c>
      <c r="V7" s="242">
        <f>IF(F7="","",EDATE(Tabla1[[#This Row],[Fecha Inicio grupo]],3))</f>
        <v>45768</v>
      </c>
      <c r="W7" s="35" t="s">
        <v>94</v>
      </c>
      <c r="X7" s="35" t="s">
        <v>94</v>
      </c>
      <c r="Y7" s="77" t="s">
        <v>84</v>
      </c>
      <c r="Z7" s="77" t="s">
        <v>95</v>
      </c>
      <c r="AA7" s="77" t="s">
        <v>95</v>
      </c>
      <c r="AB7" s="77" t="s">
        <v>84</v>
      </c>
      <c r="AC7" s="77" t="s">
        <v>84</v>
      </c>
      <c r="AD7" s="77"/>
      <c r="AE7" s="77"/>
      <c r="AF7" s="77"/>
      <c r="AG7" s="77"/>
      <c r="AH7" s="77"/>
      <c r="AI7" s="77"/>
      <c r="AJ7" s="77"/>
      <c r="AK7" s="77"/>
      <c r="AL7" s="77"/>
      <c r="AM7" s="77"/>
      <c r="AN7" s="77"/>
      <c r="AO7" s="146"/>
      <c r="AP7" s="247" t="str">
        <f>IF(F7="","",IFERROR(VLOOKUP(SUBSTITUTE(SUBSTITUTE(Tabla1[[#This Row],[Uso Sistemas]],"T","P"),"N","F"),Parámetros!$M$2:$N$17,2,0),"Completar hasta 3ra sem. para evaluar a Probacionista"))</f>
        <v>No Asistió</v>
      </c>
      <c r="AQ7" s="40"/>
      <c r="AR7" s="202"/>
      <c r="AS7" s="40"/>
      <c r="AT7" s="29"/>
      <c r="AU7" s="29"/>
      <c r="AV7" s="29"/>
      <c r="AW7" s="29"/>
      <c r="AX7" s="245">
        <f>IF(V7="","",EOMONTH(EDATE(Tabla1[[#This Row],[Fecha Finalización]],2),0))</f>
        <v>45838</v>
      </c>
      <c r="AY7" s="40"/>
      <c r="AZ7" s="250">
        <f>IF(V7="","",EOMONTH(EDATE(Tabla1[[#This Row],[Fecha Finalización]],3),0))</f>
        <v>45869</v>
      </c>
      <c r="BA7" s="40"/>
      <c r="BB7" s="40"/>
      <c r="BC7" s="278" t="s">
        <v>96</v>
      </c>
      <c r="BD7" s="235" t="str">
        <f>IF(F7="","",Tabla1[[#This Row],[sem 01]]&amp;Tabla1[[#This Row],[sem 02]]&amp;Tabla1[[#This Row],[sem 03]])</f>
        <v>PFF</v>
      </c>
      <c r="BE7" s="236" t="str">
        <f>IF(TRIM(F7)="","",$B$1&amp;"-"&amp;SUBSTITUTE(Tabla1[[#This Row],[Mes Inscrito]]," ","")&amp;"-"&amp;SUBSTITUTE(Tabla1[[#This Row],[Dia de clases Inscrito]]," ","")&amp;"-"&amp;SUBSTITUTE(Tabla1[[#This Row],[Horario Inscrito]]," ","")&amp;"-"&amp;Tabla1[[#This Row],[Fecha Inicio grupo]])</f>
        <v>Cajamarca-Enero-Martes-7:00a9:30pm-45678</v>
      </c>
      <c r="BF7" s="252" t="str">
        <f>IF(F7="","",Tabla1[[#This Row],[Curso]])</f>
        <v>Oratoria y Filosofía</v>
      </c>
      <c r="BG7" s="253" t="str">
        <f>+IF(TRIM(F7)="","",$B$1&amp;"-"&amp;TRIM(Tabla1[[#This Row],[Mes Inscrito]])&amp;"-"&amp;TRIM(Tabla1[[#This Row],[Dia de clases Inscrito]])&amp;"-"&amp;TRIM(Tabla1[[#This Row],[Horario Inscrito]])&amp;"-"&amp;TRIM(Tabla1[[#This Row],[Fecha Inicio grupo]])&amp;"-"&amp;TRIM(Tabla1[[#This Row],[Tipo Incrito]]))</f>
        <v>Cajamarca-Enero-Martes-7:00 a 9:30 pm-45678-Inscrito Nuevo</v>
      </c>
      <c r="BH7" s="309"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10">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7" s="310"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10" t="str">
        <f>IF(Tabla1[[#This Row],[Fecha Inicio grupo]]="","",IFERROR(VLOOKUP(Tabla1[[#This Row],[Mes de Alta como miembro]],Parámetros!$AM$2:$AN$16,2,0),"01/01/1900"))</f>
        <v>01/01/1900</v>
      </c>
    </row>
    <row r="8" spans="1:79" s="25" customFormat="1" ht="12">
      <c r="A8" s="69">
        <v>5</v>
      </c>
      <c r="B8" s="35" t="s">
        <v>72</v>
      </c>
      <c r="C8" s="35" t="s">
        <v>73</v>
      </c>
      <c r="D8" s="43" t="s">
        <v>97</v>
      </c>
      <c r="E8" s="43" t="s">
        <v>98</v>
      </c>
      <c r="F8" s="46">
        <v>45667</v>
      </c>
      <c r="G8" s="46" t="s">
        <v>99</v>
      </c>
      <c r="H8" s="165" t="s">
        <v>111</v>
      </c>
      <c r="I8" s="29" t="s">
        <v>112</v>
      </c>
      <c r="J8" s="29" t="s">
        <v>113</v>
      </c>
      <c r="K8" s="70">
        <v>964022649</v>
      </c>
      <c r="L8" s="69" t="s">
        <v>114</v>
      </c>
      <c r="M8" s="47">
        <v>38156</v>
      </c>
      <c r="N8" s="239">
        <f ca="1">IF(Tabla1[[#This Row],[Fecha de nac]]="","",IF(Tabla1[[#This Row],[Fecha Finalización]] &gt;=TODAY(), DATEDIF(Tabla1[[#This Row],[Fecha de nac]],TODAY(),"y"), ROUNDDOWN((Tabla1[[#This Row],[Fecha Finalización]] -Tabla1[[#This Row],[Fecha de nac]])/365,0)))</f>
        <v>20</v>
      </c>
      <c r="O8" s="170" t="s">
        <v>104</v>
      </c>
      <c r="P8" s="73" t="s">
        <v>82</v>
      </c>
      <c r="Q8" s="74"/>
      <c r="R8" s="79"/>
      <c r="S8" s="79"/>
      <c r="T8" s="79"/>
      <c r="U8" s="241">
        <f>IF(F8="","",Tabla1[[#This Row],[Fecha Inicio grupo]]+3*7-7)</f>
        <v>45681</v>
      </c>
      <c r="V8" s="242">
        <f>IF(F8="","",EDATE(Tabla1[[#This Row],[Fecha Inicio grupo]],3))</f>
        <v>45757</v>
      </c>
      <c r="W8" s="35" t="s">
        <v>105</v>
      </c>
      <c r="X8" s="35" t="s">
        <v>105</v>
      </c>
      <c r="Y8" s="77" t="s">
        <v>84</v>
      </c>
      <c r="Z8" s="77" t="s">
        <v>84</v>
      </c>
      <c r="AA8" s="77" t="s">
        <v>84</v>
      </c>
      <c r="AB8" s="77" t="s">
        <v>95</v>
      </c>
      <c r="AC8" s="77" t="s">
        <v>84</v>
      </c>
      <c r="AD8" s="77"/>
      <c r="AE8" s="77"/>
      <c r="AF8" s="77"/>
      <c r="AG8" s="77"/>
      <c r="AH8" s="77"/>
      <c r="AI8" s="77"/>
      <c r="AJ8" s="77"/>
      <c r="AK8" s="77"/>
      <c r="AL8" s="77"/>
      <c r="AM8" s="77"/>
      <c r="AN8" s="77"/>
      <c r="AO8" s="146"/>
      <c r="AP8" s="247" t="str">
        <f>IF(F8="","",IFERROR(VLOOKUP(SUBSTITUTE(SUBSTITUTE(Tabla1[[#This Row],[Uso Sistemas]],"T","P"),"N","F"),Parámetros!$M$2:$N$17,2,0),"Completar hasta 3ra sem. para evaluar a Probacionista"))</f>
        <v>Asistió</v>
      </c>
      <c r="AQ8" s="40"/>
      <c r="AR8" s="202"/>
      <c r="AS8" s="40"/>
      <c r="AT8" s="29"/>
      <c r="AU8" s="29"/>
      <c r="AV8" s="29"/>
      <c r="AW8" s="29"/>
      <c r="AX8" s="245">
        <f>IF(V8="","",EOMONTH(EDATE(Tabla1[[#This Row],[Fecha Finalización]],2),0))</f>
        <v>45838</v>
      </c>
      <c r="AY8" s="40"/>
      <c r="AZ8" s="250">
        <f>IF(V8="","",EOMONTH(EDATE(Tabla1[[#This Row],[Fecha Finalización]],3),0))</f>
        <v>45869</v>
      </c>
      <c r="BA8" s="40"/>
      <c r="BB8" s="40"/>
      <c r="BC8" s="278" t="s">
        <v>115</v>
      </c>
      <c r="BD8" s="235" t="str">
        <f>IF(F8="","",Tabla1[[#This Row],[sem 01]]&amp;Tabla1[[#This Row],[sem 02]]&amp;Tabla1[[#This Row],[sem 03]])</f>
        <v>PPP</v>
      </c>
      <c r="BE8" s="236" t="str">
        <f>IF(TRIM(F8)="","",$B$1&amp;"-"&amp;SUBSTITUTE(Tabla1[[#This Row],[Mes Inscrito]]," ","")&amp;"-"&amp;SUBSTITUTE(Tabla1[[#This Row],[Dia de clases Inscrito]]," ","")&amp;"-"&amp;SUBSTITUTE(Tabla1[[#This Row],[Horario Inscrito]]," ","")&amp;"-"&amp;Tabla1[[#This Row],[Fecha Inicio grupo]])</f>
        <v>Cajamarca-Enero-Viernes-3:30a6:00pm-45667</v>
      </c>
      <c r="BF8" s="252" t="str">
        <f>IF(F8="","",Tabla1[[#This Row],[Curso]])</f>
        <v>Oratoria y Filosofía</v>
      </c>
      <c r="BG8" s="253" t="str">
        <f>+IF(TRIM(F8)="","",$B$1&amp;"-"&amp;TRIM(Tabla1[[#This Row],[Mes Inscrito]])&amp;"-"&amp;TRIM(Tabla1[[#This Row],[Dia de clases Inscrito]])&amp;"-"&amp;TRIM(Tabla1[[#This Row],[Horario Inscrito]])&amp;"-"&amp;TRIM(Tabla1[[#This Row],[Fecha Inicio grupo]])&amp;"-"&amp;TRIM(Tabla1[[#This Row],[Tipo Incrito]]))</f>
        <v>Cajamarca-Enero-Viernes-3:30 a 6:00 pm-45667-Inscrito Nuevo</v>
      </c>
      <c r="BH8" s="309"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10">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8" s="310"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10" t="str">
        <f>IF(Tabla1[[#This Row],[Fecha Inicio grupo]]="","",IFERROR(VLOOKUP(Tabla1[[#This Row],[Mes de Alta como miembro]],Parámetros!$AM$2:$AN$16,2,0),"01/01/1900"))</f>
        <v>01/01/1900</v>
      </c>
    </row>
    <row r="9" spans="1:79" s="25" customFormat="1" ht="12">
      <c r="A9" s="69">
        <v>6</v>
      </c>
      <c r="B9" s="35" t="s">
        <v>72</v>
      </c>
      <c r="C9" s="35" t="s">
        <v>73</v>
      </c>
      <c r="D9" s="43" t="s">
        <v>97</v>
      </c>
      <c r="E9" s="43" t="s">
        <v>98</v>
      </c>
      <c r="F9" s="46">
        <v>45667</v>
      </c>
      <c r="G9" s="46" t="s">
        <v>99</v>
      </c>
      <c r="H9" s="165" t="s">
        <v>116</v>
      </c>
      <c r="I9" s="29" t="s">
        <v>117</v>
      </c>
      <c r="J9" s="29" t="s">
        <v>118</v>
      </c>
      <c r="K9" s="70">
        <v>972896999</v>
      </c>
      <c r="L9" s="69" t="s">
        <v>119</v>
      </c>
      <c r="M9" s="47">
        <v>38008</v>
      </c>
      <c r="N9" s="239">
        <f ca="1">IF(Tabla1[[#This Row],[Fecha de nac]]="","",IF(Tabla1[[#This Row],[Fecha Finalización]] &gt;=TODAY(), DATEDIF(Tabla1[[#This Row],[Fecha de nac]],TODAY(),"y"), ROUNDDOWN((Tabla1[[#This Row],[Fecha Finalización]] -Tabla1[[#This Row],[Fecha de nac]])/365,0)))</f>
        <v>21</v>
      </c>
      <c r="O9" s="170" t="s">
        <v>104</v>
      </c>
      <c r="P9" s="73" t="s">
        <v>82</v>
      </c>
      <c r="Q9" s="74"/>
      <c r="R9" s="79"/>
      <c r="S9" s="79"/>
      <c r="T9" s="79"/>
      <c r="U9" s="241">
        <f>IF(F9="","",Tabla1[[#This Row],[Fecha Inicio grupo]]+3*7-7)</f>
        <v>45681</v>
      </c>
      <c r="V9" s="242">
        <f>IF(F9="","",EDATE(Tabla1[[#This Row],[Fecha Inicio grupo]],3))</f>
        <v>45757</v>
      </c>
      <c r="W9" s="35" t="s">
        <v>105</v>
      </c>
      <c r="X9" s="35" t="s">
        <v>105</v>
      </c>
      <c r="Y9" s="77" t="s">
        <v>95</v>
      </c>
      <c r="Z9" s="77" t="s">
        <v>95</v>
      </c>
      <c r="AA9" s="77" t="s">
        <v>95</v>
      </c>
      <c r="AB9" s="77" t="s">
        <v>95</v>
      </c>
      <c r="AC9" s="77" t="s">
        <v>95</v>
      </c>
      <c r="AD9" s="77"/>
      <c r="AE9" s="77"/>
      <c r="AF9" s="77"/>
      <c r="AG9" s="77"/>
      <c r="AH9" s="77"/>
      <c r="AI9" s="77"/>
      <c r="AJ9" s="77"/>
      <c r="AK9" s="77"/>
      <c r="AL9" s="77"/>
      <c r="AM9" s="77"/>
      <c r="AN9" s="77"/>
      <c r="AO9" s="146"/>
      <c r="AP9" s="247" t="str">
        <f>IF(F9="","",IFERROR(VLOOKUP(SUBSTITUTE(SUBSTITUTE(Tabla1[[#This Row],[Uso Sistemas]],"T","P"),"N","F"),Parámetros!$M$2:$N$17,2,0),"Completar hasta 3ra sem. para evaluar a Probacionista"))</f>
        <v>No Asistió</v>
      </c>
      <c r="AQ9" s="40"/>
      <c r="AR9" s="202"/>
      <c r="AS9" s="40"/>
      <c r="AT9" s="29"/>
      <c r="AU9" s="29"/>
      <c r="AV9" s="29"/>
      <c r="AW9" s="29"/>
      <c r="AX9" s="245">
        <f>IF(V9="","",EOMONTH(EDATE(Tabla1[[#This Row],[Fecha Finalización]],2),0))</f>
        <v>45838</v>
      </c>
      <c r="AY9" s="40"/>
      <c r="AZ9" s="250">
        <f>IF(V9="","",EOMONTH(EDATE(Tabla1[[#This Row],[Fecha Finalización]],3),0))</f>
        <v>45869</v>
      </c>
      <c r="BA9" s="40"/>
      <c r="BB9" s="40"/>
      <c r="BC9" s="278" t="s">
        <v>106</v>
      </c>
      <c r="BD9" s="235" t="str">
        <f>IF(F9="","",Tabla1[[#This Row],[sem 01]]&amp;Tabla1[[#This Row],[sem 02]]&amp;Tabla1[[#This Row],[sem 03]])</f>
        <v>FFF</v>
      </c>
      <c r="BE9" s="236" t="str">
        <f>IF(TRIM(F9)="","",$B$1&amp;"-"&amp;SUBSTITUTE(Tabla1[[#This Row],[Mes Inscrito]]," ","")&amp;"-"&amp;SUBSTITUTE(Tabla1[[#This Row],[Dia de clases Inscrito]]," ","")&amp;"-"&amp;SUBSTITUTE(Tabla1[[#This Row],[Horario Inscrito]]," ","")&amp;"-"&amp;Tabla1[[#This Row],[Fecha Inicio grupo]])</f>
        <v>Cajamarca-Enero-Viernes-3:30a6:00pm-45667</v>
      </c>
      <c r="BF9" s="252" t="str">
        <f>IF(F9="","",Tabla1[[#This Row],[Curso]])</f>
        <v>Oratoria y Filosofía</v>
      </c>
      <c r="BG9" s="253" t="str">
        <f>+IF(TRIM(F9)="","",$B$1&amp;"-"&amp;TRIM(Tabla1[[#This Row],[Mes Inscrito]])&amp;"-"&amp;TRIM(Tabla1[[#This Row],[Dia de clases Inscrito]])&amp;"-"&amp;TRIM(Tabla1[[#This Row],[Horario Inscrito]])&amp;"-"&amp;TRIM(Tabla1[[#This Row],[Fecha Inicio grupo]])&amp;"-"&amp;TRIM(Tabla1[[#This Row],[Tipo Incrito]]))</f>
        <v>Cajamarca-Enero-Viernes-3:30 a 6:00 pm-45667-Inscrito Nuevo</v>
      </c>
      <c r="BH9" s="309"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10" t="str">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 s="310"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 s="310" t="str">
        <f>IF(Tabla1[[#This Row],[Fecha Inicio grupo]]="","",IFERROR(VLOOKUP(Tabla1[[#This Row],[Mes de Alta como miembro]],Parámetros!$AM$2:$AN$16,2,0),"01/01/1900"))</f>
        <v>01/01/1900</v>
      </c>
    </row>
    <row r="10" spans="1:79" s="25" customFormat="1" ht="12">
      <c r="A10" s="69">
        <v>7</v>
      </c>
      <c r="B10" s="35" t="s">
        <v>72</v>
      </c>
      <c r="C10" s="35" t="s">
        <v>73</v>
      </c>
      <c r="D10" s="43" t="s">
        <v>74</v>
      </c>
      <c r="E10" s="43" t="s">
        <v>75</v>
      </c>
      <c r="F10" s="46">
        <v>45668</v>
      </c>
      <c r="G10" s="46" t="s">
        <v>76</v>
      </c>
      <c r="H10" s="165" t="s">
        <v>120</v>
      </c>
      <c r="I10" s="29" t="s">
        <v>121</v>
      </c>
      <c r="J10" s="29" t="s">
        <v>122</v>
      </c>
      <c r="K10" s="70">
        <v>912308347</v>
      </c>
      <c r="L10" s="69" t="s">
        <v>123</v>
      </c>
      <c r="M10" s="47">
        <v>39112</v>
      </c>
      <c r="N10" s="239">
        <f ca="1">IF(Tabla1[[#This Row],[Fecha de nac]]="","",IF(Tabla1[[#This Row],[Fecha Finalización]] &gt;=TODAY(), DATEDIF(Tabla1[[#This Row],[Fecha de nac]],TODAY(),"y"), ROUNDDOWN((Tabla1[[#This Row],[Fecha Finalización]] -Tabla1[[#This Row],[Fecha de nac]])/365,0)))</f>
        <v>18</v>
      </c>
      <c r="O10" s="170" t="s">
        <v>81</v>
      </c>
      <c r="P10" s="73" t="s">
        <v>82</v>
      </c>
      <c r="Q10" s="74"/>
      <c r="R10" s="79"/>
      <c r="S10" s="79"/>
      <c r="T10" s="79"/>
      <c r="U10" s="241">
        <f>IF(F10="","",Tabla1[[#This Row],[Fecha Inicio grupo]]+3*7-7)</f>
        <v>45682</v>
      </c>
      <c r="V10" s="242">
        <f>IF(F10="","",EDATE(Tabla1[[#This Row],[Fecha Inicio grupo]],3))</f>
        <v>45758</v>
      </c>
      <c r="W10" s="35" t="s">
        <v>83</v>
      </c>
      <c r="X10" s="35" t="s">
        <v>83</v>
      </c>
      <c r="Y10" s="77" t="s">
        <v>84</v>
      </c>
      <c r="Z10" s="77" t="s">
        <v>95</v>
      </c>
      <c r="AA10" s="77" t="s">
        <v>95</v>
      </c>
      <c r="AB10" s="77"/>
      <c r="AC10" s="77"/>
      <c r="AD10" s="77"/>
      <c r="AE10" s="77"/>
      <c r="AF10" s="77"/>
      <c r="AG10" s="77"/>
      <c r="AH10" s="77"/>
      <c r="AI10" s="77"/>
      <c r="AJ10" s="77"/>
      <c r="AK10" s="77"/>
      <c r="AL10" s="77"/>
      <c r="AM10" s="77"/>
      <c r="AN10" s="77"/>
      <c r="AO10" s="146"/>
      <c r="AP10" s="247" t="str">
        <f>IF(F10="","",IFERROR(VLOOKUP(SUBSTITUTE(SUBSTITUTE(Tabla1[[#This Row],[Uso Sistemas]],"T","P"),"N","F"),Parámetros!$M$2:$N$17,2,0),"Completar hasta 3ra sem. para evaluar a Probacionista"))</f>
        <v>No Asistió</v>
      </c>
      <c r="AQ10" s="40"/>
      <c r="AR10" s="202"/>
      <c r="AS10" s="40"/>
      <c r="AT10" s="29"/>
      <c r="AU10" s="29"/>
      <c r="AV10" s="29"/>
      <c r="AW10" s="29"/>
      <c r="AX10" s="245">
        <f>IF(V10="","",EOMONTH(EDATE(Tabla1[[#This Row],[Fecha Finalización]],2),0))</f>
        <v>45838</v>
      </c>
      <c r="AY10" s="40"/>
      <c r="AZ10" s="250">
        <f>IF(V10="","",EOMONTH(EDATE(Tabla1[[#This Row],[Fecha Finalización]],3),0))</f>
        <v>45869</v>
      </c>
      <c r="BA10" s="40"/>
      <c r="BB10" s="40"/>
      <c r="BC10" s="278" t="s">
        <v>106</v>
      </c>
      <c r="BD10" s="235" t="str">
        <f>IF(F10="","",Tabla1[[#This Row],[sem 01]]&amp;Tabla1[[#This Row],[sem 02]]&amp;Tabla1[[#This Row],[sem 03]])</f>
        <v>PFF</v>
      </c>
      <c r="BE10" s="236" t="str">
        <f>IF(TRIM(F10)="","",$B$1&amp;"-"&amp;SUBSTITUTE(Tabla1[[#This Row],[Mes Inscrito]]," ","")&amp;"-"&amp;SUBSTITUTE(Tabla1[[#This Row],[Dia de clases Inscrito]]," ","")&amp;"-"&amp;SUBSTITUTE(Tabla1[[#This Row],[Horario Inscrito]]," ","")&amp;"-"&amp;Tabla1[[#This Row],[Fecha Inicio grupo]])</f>
        <v>Cajamarca-Enero-Sábado-10:00a12:30pm-45668</v>
      </c>
      <c r="BF10" s="252" t="str">
        <f>IF(F10="","",Tabla1[[#This Row],[Curso]])</f>
        <v>Oratoria y Filosofía</v>
      </c>
      <c r="BG10" s="253" t="str">
        <f>+IF(TRIM(F10)="","",$B$1&amp;"-"&amp;TRIM(Tabla1[[#This Row],[Mes Inscrito]])&amp;"-"&amp;TRIM(Tabla1[[#This Row],[Dia de clases Inscrito]])&amp;"-"&amp;TRIM(Tabla1[[#This Row],[Horario Inscrito]])&amp;"-"&amp;TRIM(Tabla1[[#This Row],[Fecha Inicio grupo]])&amp;"-"&amp;TRIM(Tabla1[[#This Row],[Tipo Incrito]]))</f>
        <v>Cajamarca-Enero-Sábado-10:00 a 12:30 pm-45668-Inscrito Nuevo</v>
      </c>
      <c r="BH10" s="309"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10">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0" s="310"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10" t="str">
        <f>IF(Tabla1[[#This Row],[Fecha Inicio grupo]]="","",IFERROR(VLOOKUP(Tabla1[[#This Row],[Mes de Alta como miembro]],Parámetros!$AM$2:$AN$16,2,0),"01/01/1900"))</f>
        <v>01/01/1900</v>
      </c>
    </row>
    <row r="11" spans="1:79" s="25" customFormat="1" ht="12">
      <c r="A11" s="69">
        <v>8</v>
      </c>
      <c r="B11" s="35" t="s">
        <v>72</v>
      </c>
      <c r="C11" s="35" t="s">
        <v>73</v>
      </c>
      <c r="D11" s="43" t="s">
        <v>97</v>
      </c>
      <c r="E11" s="43" t="s">
        <v>98</v>
      </c>
      <c r="F11" s="46">
        <v>45667</v>
      </c>
      <c r="G11" s="46" t="s">
        <v>99</v>
      </c>
      <c r="H11" s="165" t="s">
        <v>124</v>
      </c>
      <c r="I11" s="29" t="s">
        <v>125</v>
      </c>
      <c r="J11" s="29" t="s">
        <v>126</v>
      </c>
      <c r="K11" s="70">
        <v>987766014</v>
      </c>
      <c r="L11" s="69" t="s">
        <v>127</v>
      </c>
      <c r="M11" s="47">
        <v>38389</v>
      </c>
      <c r="N11" s="239">
        <f ca="1">IF(Tabla1[[#This Row],[Fecha de nac]]="","",IF(Tabla1[[#This Row],[Fecha Finalización]] &gt;=TODAY(), DATEDIF(Tabla1[[#This Row],[Fecha de nac]],TODAY(),"y"), ROUNDDOWN((Tabla1[[#This Row],[Fecha Finalización]] -Tabla1[[#This Row],[Fecha de nac]])/365,0)))</f>
        <v>20</v>
      </c>
      <c r="O11" s="170" t="s">
        <v>104</v>
      </c>
      <c r="P11" s="73" t="s">
        <v>82</v>
      </c>
      <c r="Q11" s="74"/>
      <c r="R11" s="79"/>
      <c r="S11" s="79"/>
      <c r="T11" s="79"/>
      <c r="U11" s="241">
        <f>IF(F11="","",Tabla1[[#This Row],[Fecha Inicio grupo]]+3*7-7)</f>
        <v>45681</v>
      </c>
      <c r="V11" s="242">
        <f>IF(F11="","",EDATE(Tabla1[[#This Row],[Fecha Inicio grupo]],3))</f>
        <v>45757</v>
      </c>
      <c r="W11" s="35" t="s">
        <v>105</v>
      </c>
      <c r="X11" s="35" t="s">
        <v>105</v>
      </c>
      <c r="Y11" s="77" t="s">
        <v>84</v>
      </c>
      <c r="Z11" s="77" t="s">
        <v>84</v>
      </c>
      <c r="AA11" s="77" t="s">
        <v>84</v>
      </c>
      <c r="AB11" s="77" t="s">
        <v>95</v>
      </c>
      <c r="AC11" s="77" t="s">
        <v>84</v>
      </c>
      <c r="AD11" s="77"/>
      <c r="AE11" s="77"/>
      <c r="AF11" s="77"/>
      <c r="AG11" s="77"/>
      <c r="AH11" s="77"/>
      <c r="AI11" s="77"/>
      <c r="AJ11" s="77"/>
      <c r="AK11" s="77"/>
      <c r="AL11" s="77"/>
      <c r="AM11" s="77"/>
      <c r="AN11" s="77"/>
      <c r="AO11" s="146"/>
      <c r="AP11" s="247" t="str">
        <f>IF(F11="","",IFERROR(VLOOKUP(SUBSTITUTE(SUBSTITUTE(Tabla1[[#This Row],[Uso Sistemas]],"T","P"),"N","F"),Parámetros!$M$2:$N$17,2,0),"Completar hasta 3ra sem. para evaluar a Probacionista"))</f>
        <v>Asistió</v>
      </c>
      <c r="AQ11" s="40"/>
      <c r="AR11" s="202"/>
      <c r="AS11" s="40"/>
      <c r="AT11" s="29"/>
      <c r="AU11" s="29"/>
      <c r="AV11" s="29"/>
      <c r="AW11" s="29"/>
      <c r="AX11" s="245">
        <f>IF(V11="","",EOMONTH(EDATE(Tabla1[[#This Row],[Fecha Finalización]],2),0))</f>
        <v>45838</v>
      </c>
      <c r="AY11" s="40"/>
      <c r="AZ11" s="250">
        <f>IF(V11="","",EOMONTH(EDATE(Tabla1[[#This Row],[Fecha Finalización]],3),0))</f>
        <v>45869</v>
      </c>
      <c r="BA11" s="40"/>
      <c r="BB11" s="40"/>
      <c r="BC11" s="278" t="s">
        <v>106</v>
      </c>
      <c r="BD11" s="235" t="str">
        <f>IF(F11="","",Tabla1[[#This Row],[sem 01]]&amp;Tabla1[[#This Row],[sem 02]]&amp;Tabla1[[#This Row],[sem 03]])</f>
        <v>PPP</v>
      </c>
      <c r="BE11" s="236" t="str">
        <f>IF(TRIM(F11)="","",$B$1&amp;"-"&amp;SUBSTITUTE(Tabla1[[#This Row],[Mes Inscrito]]," ","")&amp;"-"&amp;SUBSTITUTE(Tabla1[[#This Row],[Dia de clases Inscrito]]," ","")&amp;"-"&amp;SUBSTITUTE(Tabla1[[#This Row],[Horario Inscrito]]," ","")&amp;"-"&amp;Tabla1[[#This Row],[Fecha Inicio grupo]])</f>
        <v>Cajamarca-Enero-Viernes-3:30a6:00pm-45667</v>
      </c>
      <c r="BF11" s="252" t="str">
        <f>IF(F11="","",Tabla1[[#This Row],[Curso]])</f>
        <v>Oratoria y Filosofía</v>
      </c>
      <c r="BG11" s="253" t="str">
        <f>+IF(TRIM(F11)="","",$B$1&amp;"-"&amp;TRIM(Tabla1[[#This Row],[Mes Inscrito]])&amp;"-"&amp;TRIM(Tabla1[[#This Row],[Dia de clases Inscrito]])&amp;"-"&amp;TRIM(Tabla1[[#This Row],[Horario Inscrito]])&amp;"-"&amp;TRIM(Tabla1[[#This Row],[Fecha Inicio grupo]])&amp;"-"&amp;TRIM(Tabla1[[#This Row],[Tipo Incrito]]))</f>
        <v>Cajamarca-Enero-Viernes-3:30 a 6:00 pm-45667-Inscrito Nuevo</v>
      </c>
      <c r="BH11" s="309"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10">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11" s="310"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10" t="str">
        <f>IF(Tabla1[[#This Row],[Fecha Inicio grupo]]="","",IFERROR(VLOOKUP(Tabla1[[#This Row],[Mes de Alta como miembro]],Parámetros!$AM$2:$AN$16,2,0),"01/01/1900"))</f>
        <v>01/01/1900</v>
      </c>
    </row>
    <row r="12" spans="1:79" s="25" customFormat="1" ht="12">
      <c r="A12" s="69">
        <v>9</v>
      </c>
      <c r="B12" s="35" t="s">
        <v>72</v>
      </c>
      <c r="C12" s="35" t="s">
        <v>73</v>
      </c>
      <c r="D12" s="43" t="s">
        <v>74</v>
      </c>
      <c r="E12" s="43" t="s">
        <v>98</v>
      </c>
      <c r="F12" s="46">
        <v>45668</v>
      </c>
      <c r="G12" s="46" t="s">
        <v>128</v>
      </c>
      <c r="H12" s="165" t="s">
        <v>129</v>
      </c>
      <c r="I12" s="29" t="s">
        <v>130</v>
      </c>
      <c r="J12" s="29" t="s">
        <v>131</v>
      </c>
      <c r="K12" s="70">
        <v>961976337</v>
      </c>
      <c r="L12" s="69" t="s">
        <v>132</v>
      </c>
      <c r="M12" s="47">
        <v>39233</v>
      </c>
      <c r="N12" s="239">
        <f ca="1">IF(Tabla1[[#This Row],[Fecha de nac]]="","",IF(Tabla1[[#This Row],[Fecha Finalización]] &gt;=TODAY(), DATEDIF(Tabla1[[#This Row],[Fecha de nac]],TODAY(),"y"), ROUNDDOWN((Tabla1[[#This Row],[Fecha Finalización]] -Tabla1[[#This Row],[Fecha de nac]])/365,0)))</f>
        <v>17</v>
      </c>
      <c r="O12" s="170" t="s">
        <v>133</v>
      </c>
      <c r="P12" s="73" t="s">
        <v>82</v>
      </c>
      <c r="Q12" s="74"/>
      <c r="R12" s="79"/>
      <c r="S12" s="79"/>
      <c r="T12" s="79"/>
      <c r="U12" s="241">
        <f>IF(F12="","",Tabla1[[#This Row],[Fecha Inicio grupo]]+3*7-7)</f>
        <v>45682</v>
      </c>
      <c r="V12" s="242">
        <f>IF(F12="","",EDATE(Tabla1[[#This Row],[Fecha Inicio grupo]],3))</f>
        <v>45758</v>
      </c>
      <c r="W12" s="35" t="s">
        <v>105</v>
      </c>
      <c r="X12" s="35" t="s">
        <v>105</v>
      </c>
      <c r="Y12" s="77" t="s">
        <v>84</v>
      </c>
      <c r="Z12" s="77" t="s">
        <v>84</v>
      </c>
      <c r="AA12" s="77" t="s">
        <v>84</v>
      </c>
      <c r="AB12" s="77" t="s">
        <v>84</v>
      </c>
      <c r="AC12" s="77" t="s">
        <v>84</v>
      </c>
      <c r="AD12" s="77"/>
      <c r="AE12" s="77"/>
      <c r="AF12" s="77"/>
      <c r="AG12" s="77"/>
      <c r="AH12" s="77"/>
      <c r="AI12" s="77"/>
      <c r="AJ12" s="77"/>
      <c r="AK12" s="77"/>
      <c r="AL12" s="77"/>
      <c r="AM12" s="77"/>
      <c r="AN12" s="77"/>
      <c r="AO12" s="146"/>
      <c r="AP12" s="247" t="str">
        <f>IF(F12="","",IFERROR(VLOOKUP(SUBSTITUTE(SUBSTITUTE(Tabla1[[#This Row],[Uso Sistemas]],"T","P"),"N","F"),Parámetros!$M$2:$N$17,2,0),"Completar hasta 3ra sem. para evaluar a Probacionista"))</f>
        <v>Asistió</v>
      </c>
      <c r="AQ12" s="40"/>
      <c r="AR12" s="202"/>
      <c r="AS12" s="40"/>
      <c r="AT12" s="29"/>
      <c r="AU12" s="29"/>
      <c r="AV12" s="29"/>
      <c r="AW12" s="29"/>
      <c r="AX12" s="245">
        <f>IF(V12="","",EOMONTH(EDATE(Tabla1[[#This Row],[Fecha Finalización]],2),0))</f>
        <v>45838</v>
      </c>
      <c r="AY12" s="40"/>
      <c r="AZ12" s="251">
        <f>IF(V12="","",EOMONTH(EDATE(Tabla1[[#This Row],[Fecha Finalización]],3),0))</f>
        <v>45869</v>
      </c>
      <c r="BA12" s="40"/>
      <c r="BB12" s="60"/>
      <c r="BC12" s="279" t="s">
        <v>115</v>
      </c>
      <c r="BD12" s="235" t="str">
        <f>IF(F12="","",Tabla1[[#This Row],[sem 01]]&amp;Tabla1[[#This Row],[sem 02]]&amp;Tabla1[[#This Row],[sem 03]])</f>
        <v>PPP</v>
      </c>
      <c r="BE12" s="236" t="str">
        <f>IF(TRIM(F12)="","",$B$1&amp;"-"&amp;SUBSTITUTE(Tabla1[[#This Row],[Mes Inscrito]]," ","")&amp;"-"&amp;SUBSTITUTE(Tabla1[[#This Row],[Dia de clases Inscrito]]," ","")&amp;"-"&amp;SUBSTITUTE(Tabla1[[#This Row],[Horario Inscrito]]," ","")&amp;"-"&amp;Tabla1[[#This Row],[Fecha Inicio grupo]])</f>
        <v>Cajamarca-Enero-Sábado-3:30a6:00pm-45668</v>
      </c>
      <c r="BF12" s="252" t="str">
        <f>IF(F12="","",Tabla1[[#This Row],[Curso]])</f>
        <v>Oratoria y Filosofía</v>
      </c>
      <c r="BG12" s="253" t="str">
        <f>+IF(TRIM(F12)="","",$B$1&amp;"-"&amp;TRIM(Tabla1[[#This Row],[Mes Inscrito]])&amp;"-"&amp;TRIM(Tabla1[[#This Row],[Dia de clases Inscrito]])&amp;"-"&amp;TRIM(Tabla1[[#This Row],[Horario Inscrito]])&amp;"-"&amp;TRIM(Tabla1[[#This Row],[Fecha Inicio grupo]])&amp;"-"&amp;TRIM(Tabla1[[#This Row],[Tipo Incrito]]))</f>
        <v>Cajamarca-Enero-Sábado-3:30 a 6:00 pm-45668-Inscrito Nuevo</v>
      </c>
      <c r="BH12" s="309"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10">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2" s="310"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10" t="str">
        <f>IF(Tabla1[[#This Row],[Fecha Inicio grupo]]="","",IFERROR(VLOOKUP(Tabla1[[#This Row],[Mes de Alta como miembro]],Parámetros!$AM$2:$AN$16,2,0),"01/01/1900"))</f>
        <v>01/01/1900</v>
      </c>
    </row>
    <row r="13" spans="1:79" s="25" customFormat="1" ht="12">
      <c r="A13" s="69">
        <v>10</v>
      </c>
      <c r="B13" s="35" t="s">
        <v>72</v>
      </c>
      <c r="C13" s="35" t="s">
        <v>73</v>
      </c>
      <c r="D13" s="43" t="s">
        <v>74</v>
      </c>
      <c r="E13" s="43" t="s">
        <v>75</v>
      </c>
      <c r="F13" s="46">
        <v>45668</v>
      </c>
      <c r="G13" s="46" t="s">
        <v>76</v>
      </c>
      <c r="H13" s="165" t="s">
        <v>134</v>
      </c>
      <c r="I13" s="29" t="s">
        <v>135</v>
      </c>
      <c r="J13" s="29" t="s">
        <v>136</v>
      </c>
      <c r="K13" s="70">
        <v>934383513</v>
      </c>
      <c r="L13" s="69" t="s">
        <v>137</v>
      </c>
      <c r="M13" s="47">
        <v>39002</v>
      </c>
      <c r="N13" s="239">
        <f ca="1">IF(Tabla1[[#This Row],[Fecha de nac]]="","",IF(Tabla1[[#This Row],[Fecha Finalización]] &gt;=TODAY(), DATEDIF(Tabla1[[#This Row],[Fecha de nac]],TODAY(),"y"), ROUNDDOWN((Tabla1[[#This Row],[Fecha Finalización]] -Tabla1[[#This Row],[Fecha de nac]])/365,0)))</f>
        <v>18</v>
      </c>
      <c r="O13" s="170" t="s">
        <v>81</v>
      </c>
      <c r="P13" s="73" t="s">
        <v>82</v>
      </c>
      <c r="Q13" s="74"/>
      <c r="R13" s="79"/>
      <c r="S13" s="79"/>
      <c r="T13" s="79"/>
      <c r="U13" s="241">
        <f>IF(F13="","",Tabla1[[#This Row],[Fecha Inicio grupo]]+3*7-7)</f>
        <v>45682</v>
      </c>
      <c r="V13" s="242">
        <f>IF(F13="","",EDATE(Tabla1[[#This Row],[Fecha Inicio grupo]],3))</f>
        <v>45758</v>
      </c>
      <c r="W13" s="35" t="s">
        <v>83</v>
      </c>
      <c r="X13" s="35" t="s">
        <v>83</v>
      </c>
      <c r="Y13" s="77" t="s">
        <v>84</v>
      </c>
      <c r="Z13" s="77" t="s">
        <v>95</v>
      </c>
      <c r="AA13" s="77" t="s">
        <v>95</v>
      </c>
      <c r="AB13" s="77"/>
      <c r="AC13" s="77"/>
      <c r="AD13" s="77"/>
      <c r="AE13" s="77"/>
      <c r="AF13" s="77"/>
      <c r="AG13" s="77"/>
      <c r="AH13" s="77"/>
      <c r="AI13" s="77"/>
      <c r="AJ13" s="77"/>
      <c r="AK13" s="77"/>
      <c r="AL13" s="77"/>
      <c r="AM13" s="77"/>
      <c r="AN13" s="77"/>
      <c r="AO13" s="146"/>
      <c r="AP13" s="247" t="str">
        <f>IF(F13="","",IFERROR(VLOOKUP(SUBSTITUTE(SUBSTITUTE(Tabla1[[#This Row],[Uso Sistemas]],"T","P"),"N","F"),Parámetros!$M$2:$N$17,2,0),"Completar hasta 3ra sem. para evaluar a Probacionista"))</f>
        <v>No Asistió</v>
      </c>
      <c r="AQ13" s="40"/>
      <c r="AR13" s="202"/>
      <c r="AS13" s="40"/>
      <c r="AT13" s="29"/>
      <c r="AU13" s="55"/>
      <c r="AV13" s="55"/>
      <c r="AW13" s="55"/>
      <c r="AX13" s="248">
        <f>IF(V13="","",EOMONTH(EDATE(Tabla1[[#This Row],[Fecha Finalización]],2),0))</f>
        <v>45838</v>
      </c>
      <c r="AY13" s="40"/>
      <c r="AZ13" s="250">
        <f>IF(V13="","",EOMONTH(EDATE(Tabla1[[#This Row],[Fecha Finalización]],3),0))</f>
        <v>45869</v>
      </c>
      <c r="BA13" s="40"/>
      <c r="BB13" s="40"/>
      <c r="BC13" s="278" t="s">
        <v>106</v>
      </c>
      <c r="BD13" s="235" t="str">
        <f>IF(F13="","",Tabla1[[#This Row],[sem 01]]&amp;Tabla1[[#This Row],[sem 02]]&amp;Tabla1[[#This Row],[sem 03]])</f>
        <v>PFF</v>
      </c>
      <c r="BE13" s="236" t="str">
        <f>IF(TRIM(F13)="","",$B$1&amp;"-"&amp;SUBSTITUTE(Tabla1[[#This Row],[Mes Inscrito]]," ","")&amp;"-"&amp;SUBSTITUTE(Tabla1[[#This Row],[Dia de clases Inscrito]]," ","")&amp;"-"&amp;SUBSTITUTE(Tabla1[[#This Row],[Horario Inscrito]]," ","")&amp;"-"&amp;Tabla1[[#This Row],[Fecha Inicio grupo]])</f>
        <v>Cajamarca-Enero-Sábado-10:00a12:30pm-45668</v>
      </c>
      <c r="BF13" s="252" t="str">
        <f>IF(F13="","",Tabla1[[#This Row],[Curso]])</f>
        <v>Oratoria y Filosofía</v>
      </c>
      <c r="BG13" s="253" t="str">
        <f>+IF(TRIM(F13)="","",$B$1&amp;"-"&amp;TRIM(Tabla1[[#This Row],[Mes Inscrito]])&amp;"-"&amp;TRIM(Tabla1[[#This Row],[Dia de clases Inscrito]])&amp;"-"&amp;TRIM(Tabla1[[#This Row],[Horario Inscrito]])&amp;"-"&amp;TRIM(Tabla1[[#This Row],[Fecha Inicio grupo]])&amp;"-"&amp;TRIM(Tabla1[[#This Row],[Tipo Incrito]]))</f>
        <v>Cajamarca-Enero-Sábado-10:00 a 12:30 pm-45668-Inscrito Nuevo</v>
      </c>
      <c r="BH13" s="309"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10">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3" s="310"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10" t="str">
        <f>IF(Tabla1[[#This Row],[Fecha Inicio grupo]]="","",IFERROR(VLOOKUP(Tabla1[[#This Row],[Mes de Alta como miembro]],Parámetros!$AM$2:$AN$16,2,0),"01/01/1900"))</f>
        <v>01/01/1900</v>
      </c>
    </row>
    <row r="14" spans="1:79" s="25" customFormat="1" ht="12">
      <c r="A14" s="69">
        <v>11</v>
      </c>
      <c r="B14" s="35" t="s">
        <v>72</v>
      </c>
      <c r="C14" s="35" t="s">
        <v>73</v>
      </c>
      <c r="D14" s="43" t="s">
        <v>74</v>
      </c>
      <c r="E14" s="43" t="s">
        <v>75</v>
      </c>
      <c r="F14" s="46">
        <v>45668</v>
      </c>
      <c r="G14" s="46" t="s">
        <v>76</v>
      </c>
      <c r="H14" s="165" t="s">
        <v>138</v>
      </c>
      <c r="I14" s="29" t="s">
        <v>139</v>
      </c>
      <c r="J14" s="29" t="s">
        <v>140</v>
      </c>
      <c r="K14" s="70">
        <v>949614195</v>
      </c>
      <c r="L14" s="69" t="s">
        <v>141</v>
      </c>
      <c r="M14" s="261">
        <v>38718</v>
      </c>
      <c r="N14" s="239">
        <f ca="1">IF(Tabla1[[#This Row],[Fecha de nac]]="","",IF(Tabla1[[#This Row],[Fecha Finalización]] &gt;=TODAY(), DATEDIF(Tabla1[[#This Row],[Fecha de nac]],TODAY(),"y"), ROUNDDOWN((Tabla1[[#This Row],[Fecha Finalización]] -Tabla1[[#This Row],[Fecha de nac]])/365,0)))</f>
        <v>19</v>
      </c>
      <c r="O14" s="170" t="s">
        <v>81</v>
      </c>
      <c r="P14" s="73" t="s">
        <v>82</v>
      </c>
      <c r="Q14" s="74"/>
      <c r="R14" s="73"/>
      <c r="S14" s="80"/>
      <c r="T14" s="80"/>
      <c r="U14" s="241">
        <f>IF(F14="","",Tabla1[[#This Row],[Fecha Inicio grupo]]+3*7-7)</f>
        <v>45682</v>
      </c>
      <c r="V14" s="242">
        <f>IF(F14="","",EDATE(Tabla1[[#This Row],[Fecha Inicio grupo]],3))</f>
        <v>45758</v>
      </c>
      <c r="W14" s="35" t="s">
        <v>83</v>
      </c>
      <c r="X14" s="35" t="s">
        <v>83</v>
      </c>
      <c r="Y14" s="77" t="s">
        <v>84</v>
      </c>
      <c r="Z14" s="77" t="s">
        <v>84</v>
      </c>
      <c r="AA14" s="77" t="s">
        <v>95</v>
      </c>
      <c r="AB14" s="77"/>
      <c r="AC14" s="77"/>
      <c r="AD14" s="77"/>
      <c r="AE14" s="77"/>
      <c r="AF14" s="77"/>
      <c r="AG14" s="77"/>
      <c r="AH14" s="77"/>
      <c r="AI14" s="77"/>
      <c r="AJ14" s="77"/>
      <c r="AK14" s="77"/>
      <c r="AL14" s="77"/>
      <c r="AM14" s="77"/>
      <c r="AN14" s="77"/>
      <c r="AO14" s="146"/>
      <c r="AP14" s="247" t="str">
        <f>IF(F14="","",IFERROR(VLOOKUP(SUBSTITUTE(SUBSTITUTE(Tabla1[[#This Row],[Uso Sistemas]],"T","P"),"N","F"),Parámetros!$M$2:$N$17,2,0),"Completar hasta 3ra sem. para evaluar a Probacionista"))</f>
        <v>Asistió</v>
      </c>
      <c r="AQ14" s="40"/>
      <c r="AR14" s="202"/>
      <c r="AS14" s="40"/>
      <c r="AT14" s="29"/>
      <c r="AU14" s="55"/>
      <c r="AV14" s="55"/>
      <c r="AW14" s="55"/>
      <c r="AX14" s="248">
        <f>IF(V14="","",EOMONTH(EDATE(Tabla1[[#This Row],[Fecha Finalización]],2),0))</f>
        <v>45838</v>
      </c>
      <c r="AY14" s="40"/>
      <c r="AZ14" s="250">
        <f>IF(V14="","",EOMONTH(EDATE(Tabla1[[#This Row],[Fecha Finalización]],3),0))</f>
        <v>45869</v>
      </c>
      <c r="BA14" s="40"/>
      <c r="BB14" s="40"/>
      <c r="BC14" s="278" t="s">
        <v>106</v>
      </c>
      <c r="BD14" s="235" t="str">
        <f>IF(F14="","",Tabla1[[#This Row],[sem 01]]&amp;Tabla1[[#This Row],[sem 02]]&amp;Tabla1[[#This Row],[sem 03]])</f>
        <v>PPF</v>
      </c>
      <c r="BE14" s="236" t="str">
        <f>IF(TRIM(F14)="","",$B$1&amp;"-"&amp;SUBSTITUTE(Tabla1[[#This Row],[Mes Inscrito]]," ","")&amp;"-"&amp;SUBSTITUTE(Tabla1[[#This Row],[Dia de clases Inscrito]]," ","")&amp;"-"&amp;SUBSTITUTE(Tabla1[[#This Row],[Horario Inscrito]]," ","")&amp;"-"&amp;Tabla1[[#This Row],[Fecha Inicio grupo]])</f>
        <v>Cajamarca-Enero-Sábado-10:00a12:30pm-45668</v>
      </c>
      <c r="BF14" s="252" t="str">
        <f>IF(F14="","",Tabla1[[#This Row],[Curso]])</f>
        <v>Oratoria y Filosofía</v>
      </c>
      <c r="BG14" s="253" t="str">
        <f>+IF(TRIM(F14)="","",$B$1&amp;"-"&amp;TRIM(Tabla1[[#This Row],[Mes Inscrito]])&amp;"-"&amp;TRIM(Tabla1[[#This Row],[Dia de clases Inscrito]])&amp;"-"&amp;TRIM(Tabla1[[#This Row],[Horario Inscrito]])&amp;"-"&amp;TRIM(Tabla1[[#This Row],[Fecha Inicio grupo]])&amp;"-"&amp;TRIM(Tabla1[[#This Row],[Tipo Incrito]]))</f>
        <v>Cajamarca-Enero-Sábado-10:00 a 12:30 pm-45668-Inscrito Nuevo</v>
      </c>
      <c r="BH14" s="309"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10">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4" s="310"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10" t="str">
        <f>IF(Tabla1[[#This Row],[Fecha Inicio grupo]]="","",IFERROR(VLOOKUP(Tabla1[[#This Row],[Mes de Alta como miembro]],Parámetros!$AM$2:$AN$16,2,0),"01/01/1900"))</f>
        <v>01/01/1900</v>
      </c>
    </row>
    <row r="15" spans="1:79" s="25" customFormat="1" ht="12">
      <c r="A15" s="69">
        <v>12</v>
      </c>
      <c r="B15" s="35" t="s">
        <v>72</v>
      </c>
      <c r="C15" s="35" t="s">
        <v>73</v>
      </c>
      <c r="D15" s="43" t="s">
        <v>74</v>
      </c>
      <c r="E15" s="43" t="s">
        <v>98</v>
      </c>
      <c r="F15" s="46">
        <v>45668</v>
      </c>
      <c r="G15" s="46" t="s">
        <v>128</v>
      </c>
      <c r="H15" s="165" t="s">
        <v>142</v>
      </c>
      <c r="I15" s="29" t="s">
        <v>143</v>
      </c>
      <c r="J15" s="29" t="s">
        <v>144</v>
      </c>
      <c r="K15" s="70">
        <v>955494936</v>
      </c>
      <c r="L15" s="69" t="s">
        <v>145</v>
      </c>
      <c r="M15" s="47">
        <v>37951</v>
      </c>
      <c r="N15" s="239">
        <f ca="1">IF(Tabla1[[#This Row],[Fecha de nac]]="","",IF(Tabla1[[#This Row],[Fecha Finalización]] &gt;=TODAY(), DATEDIF(Tabla1[[#This Row],[Fecha de nac]],TODAY(),"y"), ROUNDDOWN((Tabla1[[#This Row],[Fecha Finalización]] -Tabla1[[#This Row],[Fecha de nac]])/365,0)))</f>
        <v>21</v>
      </c>
      <c r="O15" s="170" t="s">
        <v>133</v>
      </c>
      <c r="P15" s="73" t="s">
        <v>146</v>
      </c>
      <c r="Q15" s="74"/>
      <c r="R15" s="73"/>
      <c r="S15" s="80"/>
      <c r="T15" s="80"/>
      <c r="U15" s="241">
        <f>IF(F15="","",Tabla1[[#This Row],[Fecha Inicio grupo]]+3*7-7)</f>
        <v>45682</v>
      </c>
      <c r="V15" s="242">
        <f>IF(F15="","",EDATE(Tabla1[[#This Row],[Fecha Inicio grupo]],3))</f>
        <v>45758</v>
      </c>
      <c r="W15" s="35" t="s">
        <v>105</v>
      </c>
      <c r="X15" s="35" t="s">
        <v>105</v>
      </c>
      <c r="Y15" s="77" t="s">
        <v>95</v>
      </c>
      <c r="Z15" s="77" t="s">
        <v>95</v>
      </c>
      <c r="AA15" s="77" t="s">
        <v>95</v>
      </c>
      <c r="AB15" s="77" t="s">
        <v>95</v>
      </c>
      <c r="AC15" s="77"/>
      <c r="AD15" s="77"/>
      <c r="AE15" s="77"/>
      <c r="AF15" s="77"/>
      <c r="AG15" s="77"/>
      <c r="AH15" s="77"/>
      <c r="AI15" s="77"/>
      <c r="AJ15" s="77"/>
      <c r="AK15" s="77"/>
      <c r="AL15" s="77"/>
      <c r="AM15" s="77"/>
      <c r="AN15" s="77"/>
      <c r="AO15" s="146"/>
      <c r="AP15" s="247" t="str">
        <f>IF(F15="","",IFERROR(VLOOKUP(SUBSTITUTE(SUBSTITUTE(Tabla1[[#This Row],[Uso Sistemas]],"T","P"),"N","F"),Parámetros!$M$2:$N$17,2,0),"Completar hasta 3ra sem. para evaluar a Probacionista"))</f>
        <v>No Asistió</v>
      </c>
      <c r="AQ15" s="40"/>
      <c r="AR15" s="202"/>
      <c r="AS15" s="40"/>
      <c r="AT15" s="29"/>
      <c r="AU15" s="55"/>
      <c r="AV15" s="55"/>
      <c r="AW15" s="55"/>
      <c r="AX15" s="248">
        <f>IF(V15="","",EOMONTH(EDATE(Tabla1[[#This Row],[Fecha Finalización]],2),0))</f>
        <v>45838</v>
      </c>
      <c r="AY15" s="40"/>
      <c r="AZ15" s="250">
        <f>IF(V15="","",EOMONTH(EDATE(Tabla1[[#This Row],[Fecha Finalización]],3),0))</f>
        <v>45869</v>
      </c>
      <c r="BA15" s="40"/>
      <c r="BB15" s="40"/>
      <c r="BC15" s="278" t="s">
        <v>106</v>
      </c>
      <c r="BD15" s="235" t="str">
        <f>IF(F15="","",Tabla1[[#This Row],[sem 01]]&amp;Tabla1[[#This Row],[sem 02]]&amp;Tabla1[[#This Row],[sem 03]])</f>
        <v>FFF</v>
      </c>
      <c r="BE15" s="236" t="str">
        <f>IF(TRIM(F15)="","",$B$1&amp;"-"&amp;SUBSTITUTE(Tabla1[[#This Row],[Mes Inscrito]]," ","")&amp;"-"&amp;SUBSTITUTE(Tabla1[[#This Row],[Dia de clases Inscrito]]," ","")&amp;"-"&amp;SUBSTITUTE(Tabla1[[#This Row],[Horario Inscrito]]," ","")&amp;"-"&amp;Tabla1[[#This Row],[Fecha Inicio grupo]])</f>
        <v>Cajamarca-Enero-Sábado-3:30a6:00pm-45668</v>
      </c>
      <c r="BF15" s="252" t="str">
        <f>IF(F15="","",Tabla1[[#This Row],[Curso]])</f>
        <v>Oratoria y Filosofía</v>
      </c>
      <c r="BG15" s="253" t="str">
        <f>+IF(TRIM(F15)="","",$B$1&amp;"-"&amp;TRIM(Tabla1[[#This Row],[Mes Inscrito]])&amp;"-"&amp;TRIM(Tabla1[[#This Row],[Dia de clases Inscrito]])&amp;"-"&amp;TRIM(Tabla1[[#This Row],[Horario Inscrito]])&amp;"-"&amp;TRIM(Tabla1[[#This Row],[Fecha Inicio grupo]])&amp;"-"&amp;TRIM(Tabla1[[#This Row],[Tipo Incrito]]))</f>
        <v>Cajamarca-Enero-Sábado-3:30 a 6:00 pm-45668-Pre-Inscrito</v>
      </c>
      <c r="BH15" s="309"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10" t="str">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5" s="310"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5" s="310" t="str">
        <f>IF(Tabla1[[#This Row],[Fecha Inicio grupo]]="","",IFERROR(VLOOKUP(Tabla1[[#This Row],[Mes de Alta como miembro]],Parámetros!$AM$2:$AN$16,2,0),"01/01/1900"))</f>
        <v>01/01/1900</v>
      </c>
    </row>
    <row r="16" spans="1:79" s="25" customFormat="1" ht="12">
      <c r="A16" s="69">
        <v>13</v>
      </c>
      <c r="B16" s="35" t="s">
        <v>72</v>
      </c>
      <c r="C16" s="35" t="s">
        <v>73</v>
      </c>
      <c r="D16" s="43" t="s">
        <v>74</v>
      </c>
      <c r="E16" s="43" t="s">
        <v>98</v>
      </c>
      <c r="F16" s="46">
        <v>45668</v>
      </c>
      <c r="G16" s="46" t="s">
        <v>128</v>
      </c>
      <c r="H16" s="165" t="s">
        <v>147</v>
      </c>
      <c r="I16" s="29" t="s">
        <v>148</v>
      </c>
      <c r="J16" s="29" t="s">
        <v>149</v>
      </c>
      <c r="K16" s="70">
        <v>989984000</v>
      </c>
      <c r="L16" s="69" t="s">
        <v>150</v>
      </c>
      <c r="M16" s="47">
        <v>38775</v>
      </c>
      <c r="N16" s="239">
        <f ca="1">IF(Tabla1[[#This Row],[Fecha de nac]]="","",IF(Tabla1[[#This Row],[Fecha Finalización]] &gt;=TODAY(), DATEDIF(Tabla1[[#This Row],[Fecha de nac]],TODAY(),"y"), ROUNDDOWN((Tabla1[[#This Row],[Fecha Finalización]] -Tabla1[[#This Row],[Fecha de nac]])/365,0)))</f>
        <v>18</v>
      </c>
      <c r="O16" s="170" t="s">
        <v>133</v>
      </c>
      <c r="P16" s="73" t="s">
        <v>151</v>
      </c>
      <c r="Q16" s="74"/>
      <c r="R16" s="73"/>
      <c r="S16" s="80"/>
      <c r="T16" s="80"/>
      <c r="U16" s="241">
        <f>IF(F16="","",Tabla1[[#This Row],[Fecha Inicio grupo]]+3*7-7)</f>
        <v>45682</v>
      </c>
      <c r="V16" s="242">
        <f>IF(F16="","",EDATE(Tabla1[[#This Row],[Fecha Inicio grupo]],3))</f>
        <v>45758</v>
      </c>
      <c r="W16" s="35" t="s">
        <v>105</v>
      </c>
      <c r="X16" s="35" t="s">
        <v>105</v>
      </c>
      <c r="Y16" s="77"/>
      <c r="Z16" s="77"/>
      <c r="AA16" s="77"/>
      <c r="AB16" s="77"/>
      <c r="AC16" s="77"/>
      <c r="AD16" s="77"/>
      <c r="AE16" s="77"/>
      <c r="AF16" s="77"/>
      <c r="AG16" s="77"/>
      <c r="AH16" s="77"/>
      <c r="AI16" s="77"/>
      <c r="AJ16" s="77"/>
      <c r="AK16" s="77"/>
      <c r="AL16" s="77"/>
      <c r="AM16" s="77"/>
      <c r="AN16" s="77"/>
      <c r="AO16" s="146"/>
      <c r="AP16" s="247" t="str">
        <f>IF(F16="","",IFERROR(VLOOKUP(SUBSTITUTE(SUBSTITUTE(Tabla1[[#This Row],[Uso Sistemas]],"T","P"),"N","F"),Parámetros!$M$2:$N$17,2,0),"Completar hasta 3ra sem. para evaluar a Probacionista"))</f>
        <v>Completar hasta 3ra sem. para evaluar a Probacionista</v>
      </c>
      <c r="AQ16" s="40"/>
      <c r="AR16" s="202"/>
      <c r="AS16" s="40"/>
      <c r="AT16" s="29"/>
      <c r="AU16" s="55"/>
      <c r="AV16" s="55"/>
      <c r="AW16" s="55"/>
      <c r="AX16" s="248">
        <f>IF(V16="","",EOMONTH(EDATE(Tabla1[[#This Row],[Fecha Finalización]],2),0))</f>
        <v>45838</v>
      </c>
      <c r="AY16" s="40"/>
      <c r="AZ16" s="250">
        <f>IF(V16="","",EOMONTH(EDATE(Tabla1[[#This Row],[Fecha Finalización]],3),0))</f>
        <v>45869</v>
      </c>
      <c r="BA16" s="40"/>
      <c r="BB16" s="40"/>
      <c r="BC16" s="278" t="s">
        <v>115</v>
      </c>
      <c r="BD16" s="235" t="str">
        <f>IF(F16="","",Tabla1[[#This Row],[sem 01]]&amp;Tabla1[[#This Row],[sem 02]]&amp;Tabla1[[#This Row],[sem 03]])</f>
        <v/>
      </c>
      <c r="BE16" s="236" t="str">
        <f>IF(TRIM(F16)="","",$B$1&amp;"-"&amp;SUBSTITUTE(Tabla1[[#This Row],[Mes Inscrito]]," ","")&amp;"-"&amp;SUBSTITUTE(Tabla1[[#This Row],[Dia de clases Inscrito]]," ","")&amp;"-"&amp;SUBSTITUTE(Tabla1[[#This Row],[Horario Inscrito]]," ","")&amp;"-"&amp;Tabla1[[#This Row],[Fecha Inicio grupo]])</f>
        <v>Cajamarca-Enero-Sábado-3:30a6:00pm-45668</v>
      </c>
      <c r="BF16" s="252" t="str">
        <f>IF(F16="","",Tabla1[[#This Row],[Curso]])</f>
        <v>Oratoria y Filosofía</v>
      </c>
      <c r="BG16" s="253" t="str">
        <f>+IF(TRIM(F16)="","",$B$1&amp;"-"&amp;TRIM(Tabla1[[#This Row],[Mes Inscrito]])&amp;"-"&amp;TRIM(Tabla1[[#This Row],[Dia de clases Inscrito]])&amp;"-"&amp;TRIM(Tabla1[[#This Row],[Horario Inscrito]])&amp;"-"&amp;TRIM(Tabla1[[#This Row],[Fecha Inicio grupo]])&amp;"-"&amp;TRIM(Tabla1[[#This Row],[Tipo Incrito]]))</f>
        <v>Cajamarca-Enero-Sábado-3:30 a 6:00 pm-45668-Cambio de horario</v>
      </c>
      <c r="BH16" s="309"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10" t="str">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6" s="310"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6" s="310" t="str">
        <f>IF(Tabla1[[#This Row],[Fecha Inicio grupo]]="","",IFERROR(VLOOKUP(Tabla1[[#This Row],[Mes de Alta como miembro]],Parámetros!$AM$2:$AN$16,2,0),"01/01/1900"))</f>
        <v>01/01/1900</v>
      </c>
    </row>
    <row r="17" spans="1:63" s="25" customFormat="1" ht="12">
      <c r="A17" s="69">
        <v>14</v>
      </c>
      <c r="B17" s="35" t="s">
        <v>72</v>
      </c>
      <c r="C17" s="35" t="s">
        <v>73</v>
      </c>
      <c r="D17" s="43" t="s">
        <v>74</v>
      </c>
      <c r="E17" s="43" t="s">
        <v>98</v>
      </c>
      <c r="F17" s="46">
        <v>45668</v>
      </c>
      <c r="G17" s="46" t="s">
        <v>128</v>
      </c>
      <c r="H17" s="165" t="s">
        <v>152</v>
      </c>
      <c r="I17" s="29" t="s">
        <v>153</v>
      </c>
      <c r="J17" s="29" t="s">
        <v>154</v>
      </c>
      <c r="K17" s="70">
        <v>963119938</v>
      </c>
      <c r="L17" s="69" t="s">
        <v>155</v>
      </c>
      <c r="M17" s="47">
        <v>38941</v>
      </c>
      <c r="N17" s="239">
        <f ca="1">IF(Tabla1[[#This Row],[Fecha de nac]]="","",IF(Tabla1[[#This Row],[Fecha Finalización]] &gt;=TODAY(), DATEDIF(Tabla1[[#This Row],[Fecha de nac]],TODAY(),"y"), ROUNDDOWN((Tabla1[[#This Row],[Fecha Finalización]] -Tabla1[[#This Row],[Fecha de nac]])/365,0)))</f>
        <v>18</v>
      </c>
      <c r="O17" s="170" t="s">
        <v>133</v>
      </c>
      <c r="P17" s="73" t="s">
        <v>82</v>
      </c>
      <c r="Q17" s="74"/>
      <c r="R17" s="79"/>
      <c r="S17" s="79"/>
      <c r="T17" s="79"/>
      <c r="U17" s="241">
        <f>IF(F17="","",Tabla1[[#This Row],[Fecha Inicio grupo]]+3*7-7)</f>
        <v>45682</v>
      </c>
      <c r="V17" s="242">
        <f>IF(F17="","",EDATE(Tabla1[[#This Row],[Fecha Inicio grupo]],3))</f>
        <v>45758</v>
      </c>
      <c r="W17" s="35" t="s">
        <v>105</v>
      </c>
      <c r="X17" s="35" t="s">
        <v>105</v>
      </c>
      <c r="Y17" s="77" t="s">
        <v>84</v>
      </c>
      <c r="Z17" s="77" t="s">
        <v>84</v>
      </c>
      <c r="AA17" s="77" t="s">
        <v>84</v>
      </c>
      <c r="AB17" s="77" t="s">
        <v>84</v>
      </c>
      <c r="AC17" s="77" t="s">
        <v>84</v>
      </c>
      <c r="AD17" s="77"/>
      <c r="AE17" s="77"/>
      <c r="AF17" s="77"/>
      <c r="AG17" s="77"/>
      <c r="AH17" s="77"/>
      <c r="AI17" s="77"/>
      <c r="AJ17" s="77"/>
      <c r="AK17" s="77"/>
      <c r="AL17" s="77"/>
      <c r="AM17" s="77"/>
      <c r="AN17" s="77"/>
      <c r="AO17" s="146"/>
      <c r="AP17" s="247" t="str">
        <f>IF(F17="","",IFERROR(VLOOKUP(SUBSTITUTE(SUBSTITUTE(Tabla1[[#This Row],[Uso Sistemas]],"T","P"),"N","F"),Parámetros!$M$2:$N$17,2,0),"Completar hasta 3ra sem. para evaluar a Probacionista"))</f>
        <v>Asistió</v>
      </c>
      <c r="AQ17" s="40"/>
      <c r="AR17" s="202"/>
      <c r="AS17" s="40"/>
      <c r="AT17" s="29"/>
      <c r="AU17" s="55"/>
      <c r="AV17" s="55"/>
      <c r="AW17" s="55"/>
      <c r="AX17" s="248">
        <f>IF(V17="","",EOMONTH(EDATE(Tabla1[[#This Row],[Fecha Finalización]],2),0))</f>
        <v>45838</v>
      </c>
      <c r="AY17" s="40"/>
      <c r="AZ17" s="250">
        <f>IF(V17="","",EOMONTH(EDATE(Tabla1[[#This Row],[Fecha Finalización]],3),0))</f>
        <v>45869</v>
      </c>
      <c r="BA17" s="40"/>
      <c r="BB17" s="40"/>
      <c r="BC17" s="278" t="s">
        <v>106</v>
      </c>
      <c r="BD17" s="235" t="str">
        <f>IF(F17="","",Tabla1[[#This Row],[sem 01]]&amp;Tabla1[[#This Row],[sem 02]]&amp;Tabla1[[#This Row],[sem 03]])</f>
        <v>PPP</v>
      </c>
      <c r="BE17" s="236" t="str">
        <f>IF(TRIM(F17)="","",$B$1&amp;"-"&amp;SUBSTITUTE(Tabla1[[#This Row],[Mes Inscrito]]," ","")&amp;"-"&amp;SUBSTITUTE(Tabla1[[#This Row],[Dia de clases Inscrito]]," ","")&amp;"-"&amp;SUBSTITUTE(Tabla1[[#This Row],[Horario Inscrito]]," ","")&amp;"-"&amp;Tabla1[[#This Row],[Fecha Inicio grupo]])</f>
        <v>Cajamarca-Enero-Sábado-3:30a6:00pm-45668</v>
      </c>
      <c r="BF17" s="252" t="str">
        <f>IF(F17="","",Tabla1[[#This Row],[Curso]])</f>
        <v>Oratoria y Filosofía</v>
      </c>
      <c r="BG17" s="253" t="str">
        <f>+IF(TRIM(F17)="","",$B$1&amp;"-"&amp;TRIM(Tabla1[[#This Row],[Mes Inscrito]])&amp;"-"&amp;TRIM(Tabla1[[#This Row],[Dia de clases Inscrito]])&amp;"-"&amp;TRIM(Tabla1[[#This Row],[Horario Inscrito]])&amp;"-"&amp;TRIM(Tabla1[[#This Row],[Fecha Inicio grupo]])&amp;"-"&amp;TRIM(Tabla1[[#This Row],[Tipo Incrito]]))</f>
        <v>Cajamarca-Enero-Sábado-3:30 a 6:00 pm-45668-Inscrito Nuevo</v>
      </c>
      <c r="BH17" s="309"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10">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7" s="310"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10" t="str">
        <f>IF(Tabla1[[#This Row],[Fecha Inicio grupo]]="","",IFERROR(VLOOKUP(Tabla1[[#This Row],[Mes de Alta como miembro]],Parámetros!$AM$2:$AN$16,2,0),"01/01/1900"))</f>
        <v>01/01/1900</v>
      </c>
    </row>
    <row r="18" spans="1:63" s="25" customFormat="1" ht="12">
      <c r="A18" s="69">
        <v>15</v>
      </c>
      <c r="B18" s="29" t="s">
        <v>72</v>
      </c>
      <c r="C18" s="35" t="s">
        <v>73</v>
      </c>
      <c r="D18" s="43" t="s">
        <v>97</v>
      </c>
      <c r="E18" s="43" t="s">
        <v>98</v>
      </c>
      <c r="F18" s="46">
        <v>45667</v>
      </c>
      <c r="G18" s="46" t="s">
        <v>99</v>
      </c>
      <c r="H18" s="165" t="s">
        <v>156</v>
      </c>
      <c r="I18" s="29" t="s">
        <v>157</v>
      </c>
      <c r="J18" s="29" t="s">
        <v>158</v>
      </c>
      <c r="K18" s="70">
        <v>910837302</v>
      </c>
      <c r="L18" s="69" t="s">
        <v>159</v>
      </c>
      <c r="M18" s="47">
        <v>39215</v>
      </c>
      <c r="N18" s="239">
        <f ca="1">IF(Tabla1[[#This Row],[Fecha de nac]]="","",IF(Tabla1[[#This Row],[Fecha Finalización]] &gt;=TODAY(), DATEDIF(Tabla1[[#This Row],[Fecha de nac]],TODAY(),"y"), ROUNDDOWN((Tabla1[[#This Row],[Fecha Finalización]] -Tabla1[[#This Row],[Fecha de nac]])/365,0)))</f>
        <v>17</v>
      </c>
      <c r="O18" s="170" t="s">
        <v>104</v>
      </c>
      <c r="P18" s="73" t="s">
        <v>82</v>
      </c>
      <c r="Q18" s="74"/>
      <c r="R18" s="73"/>
      <c r="S18" s="80"/>
      <c r="T18" s="80"/>
      <c r="U18" s="241">
        <f>IF(F18="","",Tabla1[[#This Row],[Fecha Inicio grupo]]+3*7-7)</f>
        <v>45681</v>
      </c>
      <c r="V18" s="242">
        <f>IF(F18="","",EDATE(Tabla1[[#This Row],[Fecha Inicio grupo]],3))</f>
        <v>45757</v>
      </c>
      <c r="W18" s="35" t="s">
        <v>105</v>
      </c>
      <c r="X18" s="35" t="s">
        <v>105</v>
      </c>
      <c r="Y18" s="77" t="s">
        <v>84</v>
      </c>
      <c r="Z18" s="77" t="s">
        <v>84</v>
      </c>
      <c r="AA18" s="77" t="s">
        <v>95</v>
      </c>
      <c r="AB18" s="77" t="s">
        <v>84</v>
      </c>
      <c r="AC18" s="77" t="s">
        <v>95</v>
      </c>
      <c r="AD18" s="77"/>
      <c r="AE18" s="77"/>
      <c r="AF18" s="77"/>
      <c r="AG18" s="77"/>
      <c r="AH18" s="77"/>
      <c r="AI18" s="77"/>
      <c r="AJ18" s="77"/>
      <c r="AK18" s="77"/>
      <c r="AL18" s="77"/>
      <c r="AM18" s="77"/>
      <c r="AN18" s="77"/>
      <c r="AO18" s="146"/>
      <c r="AP18" s="247" t="str">
        <f>IF(F18="","",IFERROR(VLOOKUP(SUBSTITUTE(SUBSTITUTE(Tabla1[[#This Row],[Uso Sistemas]],"T","P"),"N","F"),Parámetros!$M$2:$N$17,2,0),"Completar hasta 3ra sem. para evaluar a Probacionista"))</f>
        <v>Asistió</v>
      </c>
      <c r="AQ18" s="40"/>
      <c r="AR18" s="202"/>
      <c r="AS18" s="40"/>
      <c r="AT18" s="29"/>
      <c r="AU18" s="55"/>
      <c r="AV18" s="55"/>
      <c r="AW18" s="55"/>
      <c r="AX18" s="248">
        <f>IF(V18="","",EOMONTH(EDATE(Tabla1[[#This Row],[Fecha Finalización]],2),0))</f>
        <v>45838</v>
      </c>
      <c r="AY18" s="40"/>
      <c r="AZ18" s="250">
        <f>IF(V18="","",EOMONTH(EDATE(Tabla1[[#This Row],[Fecha Finalización]],3),0))</f>
        <v>45869</v>
      </c>
      <c r="BA18" s="40"/>
      <c r="BB18" s="40"/>
      <c r="BC18" s="278" t="s">
        <v>96</v>
      </c>
      <c r="BD18" s="235" t="str">
        <f>IF(F18="","",Tabla1[[#This Row],[sem 01]]&amp;Tabla1[[#This Row],[sem 02]]&amp;Tabla1[[#This Row],[sem 03]])</f>
        <v>PPF</v>
      </c>
      <c r="BE18" s="236" t="str">
        <f>IF(TRIM(F18)="","",$B$1&amp;"-"&amp;SUBSTITUTE(Tabla1[[#This Row],[Mes Inscrito]]," ","")&amp;"-"&amp;SUBSTITUTE(Tabla1[[#This Row],[Dia de clases Inscrito]]," ","")&amp;"-"&amp;SUBSTITUTE(Tabla1[[#This Row],[Horario Inscrito]]," ","")&amp;"-"&amp;Tabla1[[#This Row],[Fecha Inicio grupo]])</f>
        <v>Cajamarca-Enero-Viernes-3:30a6:00pm-45667</v>
      </c>
      <c r="BF18" s="252" t="str">
        <f>IF(F18="","",Tabla1[[#This Row],[Curso]])</f>
        <v>Oratoria y Filosofía</v>
      </c>
      <c r="BG18" s="253" t="str">
        <f>+IF(TRIM(F18)="","",$B$1&amp;"-"&amp;TRIM(Tabla1[[#This Row],[Mes Inscrito]])&amp;"-"&amp;TRIM(Tabla1[[#This Row],[Dia de clases Inscrito]])&amp;"-"&amp;TRIM(Tabla1[[#This Row],[Horario Inscrito]])&amp;"-"&amp;TRIM(Tabla1[[#This Row],[Fecha Inicio grupo]])&amp;"-"&amp;TRIM(Tabla1[[#This Row],[Tipo Incrito]]))</f>
        <v>Cajamarca-Enero-Viernes-3:30 a 6:00 pm-45667-Inscrito Nuevo</v>
      </c>
      <c r="BH18" s="309"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10">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18" s="310"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10" t="str">
        <f>IF(Tabla1[[#This Row],[Fecha Inicio grupo]]="","",IFERROR(VLOOKUP(Tabla1[[#This Row],[Mes de Alta como miembro]],Parámetros!$AM$2:$AN$16,2,0),"01/01/1900"))</f>
        <v>01/01/1900</v>
      </c>
    </row>
    <row r="19" spans="1:63" s="25" customFormat="1" ht="13.9">
      <c r="A19" s="69">
        <v>16</v>
      </c>
      <c r="B19" s="29" t="s">
        <v>72</v>
      </c>
      <c r="C19" s="35" t="s">
        <v>73</v>
      </c>
      <c r="D19" s="43" t="s">
        <v>86</v>
      </c>
      <c r="E19" s="43" t="s">
        <v>87</v>
      </c>
      <c r="F19" s="46">
        <v>45678</v>
      </c>
      <c r="G19" s="46" t="s">
        <v>88</v>
      </c>
      <c r="H19" s="165" t="s">
        <v>160</v>
      </c>
      <c r="I19" s="29" t="s">
        <v>161</v>
      </c>
      <c r="J19" s="29" t="s">
        <v>162</v>
      </c>
      <c r="K19" s="70">
        <v>955815777</v>
      </c>
      <c r="L19" s="69" t="s">
        <v>163</v>
      </c>
      <c r="M19" s="47">
        <v>31152</v>
      </c>
      <c r="N19" s="239">
        <f ca="1">IF(Tabla1[[#This Row],[Fecha de nac]]="","",IF(Tabla1[[#This Row],[Fecha Finalización]] &gt;=TODAY(), DATEDIF(Tabla1[[#This Row],[Fecha de nac]],TODAY(),"y"), ROUNDDOWN((Tabla1[[#This Row],[Fecha Finalización]] -Tabla1[[#This Row],[Fecha de nac]])/365,0)))</f>
        <v>39</v>
      </c>
      <c r="O19" s="170" t="s">
        <v>93</v>
      </c>
      <c r="P19" s="73" t="s">
        <v>82</v>
      </c>
      <c r="Q19" s="74"/>
      <c r="R19" s="73"/>
      <c r="S19" s="80"/>
      <c r="T19" s="80"/>
      <c r="U19" s="243">
        <f>IF(F19="","",Tabla1[[#This Row],[Fecha Inicio grupo]]+3*7-7)</f>
        <v>45692</v>
      </c>
      <c r="V19" s="242">
        <f>IF(F19="","",EDATE(Tabla1[[#This Row],[Fecha Inicio grupo]],3))</f>
        <v>45768</v>
      </c>
      <c r="W19" s="35" t="s">
        <v>94</v>
      </c>
      <c r="X19" s="35" t="s">
        <v>94</v>
      </c>
      <c r="Y19" s="77" t="s">
        <v>84</v>
      </c>
      <c r="Z19" s="77" t="s">
        <v>84</v>
      </c>
      <c r="AA19" s="77" t="s">
        <v>95</v>
      </c>
      <c r="AB19" s="77" t="s">
        <v>84</v>
      </c>
      <c r="AC19" s="77" t="s">
        <v>84</v>
      </c>
      <c r="AD19" s="77"/>
      <c r="AE19" s="77"/>
      <c r="AF19" s="77"/>
      <c r="AG19" s="77"/>
      <c r="AH19" s="77"/>
      <c r="AI19" s="77"/>
      <c r="AJ19" s="77"/>
      <c r="AK19" s="77"/>
      <c r="AL19" s="77"/>
      <c r="AM19" s="77"/>
      <c r="AN19" s="77"/>
      <c r="AO19" s="146"/>
      <c r="AP19" s="247" t="str">
        <f>IF(F19="","",IFERROR(VLOOKUP(SUBSTITUTE(SUBSTITUTE(Tabla1[[#This Row],[Uso Sistemas]],"T","P"),"N","F"),Parámetros!$M$2:$N$17,2,0),"Completar hasta 3ra sem. para evaluar a Probacionista"))</f>
        <v>Asistió</v>
      </c>
      <c r="AQ19" s="40"/>
      <c r="AR19" s="202"/>
      <c r="AS19" s="40"/>
      <c r="AT19" s="29"/>
      <c r="AU19" s="56"/>
      <c r="AV19" s="56"/>
      <c r="AW19" s="56"/>
      <c r="AX19" s="249">
        <f>IF(V19="","",EOMONTH(EDATE(Tabla1[[#This Row],[Fecha Finalización]],2),0))</f>
        <v>45838</v>
      </c>
      <c r="AY19" s="40"/>
      <c r="AZ19" s="250">
        <f>IF(V19="","",EOMONTH(EDATE(Tabla1[[#This Row],[Fecha Finalización]],3),0))</f>
        <v>45869</v>
      </c>
      <c r="BA19" s="40"/>
      <c r="BB19" s="40"/>
      <c r="BC19" s="278" t="s">
        <v>115</v>
      </c>
      <c r="BD19" s="235" t="str">
        <f>IF(F19="","",Tabla1[[#This Row],[sem 01]]&amp;Tabla1[[#This Row],[sem 02]]&amp;Tabla1[[#This Row],[sem 03]])</f>
        <v>PPF</v>
      </c>
      <c r="BE19" s="236" t="str">
        <f>IF(TRIM(F19)="","",$B$1&amp;"-"&amp;SUBSTITUTE(Tabla1[[#This Row],[Mes Inscrito]]," ","")&amp;"-"&amp;SUBSTITUTE(Tabla1[[#This Row],[Dia de clases Inscrito]]," ","")&amp;"-"&amp;SUBSTITUTE(Tabla1[[#This Row],[Horario Inscrito]]," ","")&amp;"-"&amp;Tabla1[[#This Row],[Fecha Inicio grupo]])</f>
        <v>Cajamarca-Enero-Martes-7:00a9:30pm-45678</v>
      </c>
      <c r="BF19" s="252" t="str">
        <f>IF(F19="","",Tabla1[[#This Row],[Curso]])</f>
        <v>Oratoria y Filosofía</v>
      </c>
      <c r="BG19" s="253" t="str">
        <f>+IF(TRIM(F19)="","",$B$1&amp;"-"&amp;TRIM(Tabla1[[#This Row],[Mes Inscrito]])&amp;"-"&amp;TRIM(Tabla1[[#This Row],[Dia de clases Inscrito]])&amp;"-"&amp;TRIM(Tabla1[[#This Row],[Horario Inscrito]])&amp;"-"&amp;TRIM(Tabla1[[#This Row],[Fecha Inicio grupo]])&amp;"-"&amp;TRIM(Tabla1[[#This Row],[Tipo Incrito]]))</f>
        <v>Cajamarca-Enero-Martes-7:00 a 9:30 pm-45678-Inscrito Nuevo</v>
      </c>
      <c r="BH19" s="309"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10">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19" s="310"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10" t="str">
        <f>IF(Tabla1[[#This Row],[Fecha Inicio grupo]]="","",IFERROR(VLOOKUP(Tabla1[[#This Row],[Mes de Alta como miembro]],Parámetros!$AM$2:$AN$16,2,0),"01/01/1900"))</f>
        <v>01/01/1900</v>
      </c>
    </row>
    <row r="20" spans="1:63" s="25" customFormat="1" ht="13.9">
      <c r="A20" s="69">
        <v>17</v>
      </c>
      <c r="B20" s="29" t="s">
        <v>72</v>
      </c>
      <c r="C20" s="35" t="s">
        <v>73</v>
      </c>
      <c r="D20" s="43" t="s">
        <v>97</v>
      </c>
      <c r="E20" s="43" t="s">
        <v>98</v>
      </c>
      <c r="F20" s="46">
        <v>45667</v>
      </c>
      <c r="G20" s="46" t="s">
        <v>99</v>
      </c>
      <c r="H20" s="165" t="s">
        <v>164</v>
      </c>
      <c r="I20" s="29" t="s">
        <v>165</v>
      </c>
      <c r="J20" s="29" t="s">
        <v>166</v>
      </c>
      <c r="K20" s="70">
        <v>910441724</v>
      </c>
      <c r="L20" s="69" t="s">
        <v>167</v>
      </c>
      <c r="M20" s="47">
        <v>38783</v>
      </c>
      <c r="N20" s="239">
        <f ca="1">IF(Tabla1[[#This Row],[Fecha de nac]]="","",IF(Tabla1[[#This Row],[Fecha Finalización]] &gt;=TODAY(), DATEDIF(Tabla1[[#This Row],[Fecha de nac]],TODAY(),"y"), ROUNDDOWN((Tabla1[[#This Row],[Fecha Finalización]] -Tabla1[[#This Row],[Fecha de nac]])/365,0)))</f>
        <v>18</v>
      </c>
      <c r="O20" s="170" t="s">
        <v>104</v>
      </c>
      <c r="P20" s="73" t="s">
        <v>82</v>
      </c>
      <c r="Q20" s="74"/>
      <c r="R20" s="79"/>
      <c r="S20" s="79"/>
      <c r="T20" s="79"/>
      <c r="U20" s="243">
        <f>IF(F20="","",Tabla1[[#This Row],[Fecha Inicio grupo]]+3*7-7)</f>
        <v>45681</v>
      </c>
      <c r="V20" s="242">
        <f>IF(F20="","",EDATE(Tabla1[[#This Row],[Fecha Inicio grupo]],3))</f>
        <v>45757</v>
      </c>
      <c r="W20" s="35" t="s">
        <v>105</v>
      </c>
      <c r="X20" s="35" t="s">
        <v>105</v>
      </c>
      <c r="Y20" s="77" t="s">
        <v>84</v>
      </c>
      <c r="Z20" s="77" t="s">
        <v>84</v>
      </c>
      <c r="AA20" s="77" t="s">
        <v>84</v>
      </c>
      <c r="AB20" s="77" t="s">
        <v>95</v>
      </c>
      <c r="AC20" s="77" t="s">
        <v>84</v>
      </c>
      <c r="AD20" s="77"/>
      <c r="AE20" s="77"/>
      <c r="AF20" s="77"/>
      <c r="AG20" s="77"/>
      <c r="AH20" s="77"/>
      <c r="AI20" s="77"/>
      <c r="AJ20" s="77"/>
      <c r="AK20" s="77"/>
      <c r="AL20" s="77"/>
      <c r="AM20" s="77"/>
      <c r="AN20" s="77"/>
      <c r="AO20" s="146"/>
      <c r="AP20" s="247" t="str">
        <f>IF(F20="","",IFERROR(VLOOKUP(SUBSTITUTE(SUBSTITUTE(Tabla1[[#This Row],[Uso Sistemas]],"T","P"),"N","F"),Parámetros!$M$2:$N$17,2,0),"Completar hasta 3ra sem. para evaluar a Probacionista"))</f>
        <v>Asistió</v>
      </c>
      <c r="AQ20" s="40"/>
      <c r="AR20" s="202"/>
      <c r="AS20" s="40"/>
      <c r="AT20" s="29"/>
      <c r="AU20" s="56"/>
      <c r="AV20" s="56"/>
      <c r="AW20" s="56"/>
      <c r="AX20" s="249">
        <f>IF(V20="","",EOMONTH(EDATE(Tabla1[[#This Row],[Fecha Finalización]],2),0))</f>
        <v>45838</v>
      </c>
      <c r="AY20" s="40"/>
      <c r="AZ20" s="250">
        <f>IF(V20="","",EOMONTH(EDATE(Tabla1[[#This Row],[Fecha Finalización]],3),0))</f>
        <v>45869</v>
      </c>
      <c r="BA20" s="40"/>
      <c r="BB20" s="40"/>
      <c r="BC20" s="278" t="s">
        <v>106</v>
      </c>
      <c r="BD20" s="235" t="str">
        <f>IF(F20="","",Tabla1[[#This Row],[sem 01]]&amp;Tabla1[[#This Row],[sem 02]]&amp;Tabla1[[#This Row],[sem 03]])</f>
        <v>PPP</v>
      </c>
      <c r="BE20" s="236" t="str">
        <f>IF(TRIM(F20)="","",$B$1&amp;"-"&amp;SUBSTITUTE(Tabla1[[#This Row],[Mes Inscrito]]," ","")&amp;"-"&amp;SUBSTITUTE(Tabla1[[#This Row],[Dia de clases Inscrito]]," ","")&amp;"-"&amp;SUBSTITUTE(Tabla1[[#This Row],[Horario Inscrito]]," ","")&amp;"-"&amp;Tabla1[[#This Row],[Fecha Inicio grupo]])</f>
        <v>Cajamarca-Enero-Viernes-3:30a6:00pm-45667</v>
      </c>
      <c r="BF20" s="252" t="str">
        <f>IF(F20="","",Tabla1[[#This Row],[Curso]])</f>
        <v>Oratoria y Filosofía</v>
      </c>
      <c r="BG20" s="253" t="str">
        <f>+IF(TRIM(F20)="","",$B$1&amp;"-"&amp;TRIM(Tabla1[[#This Row],[Mes Inscrito]])&amp;"-"&amp;TRIM(Tabla1[[#This Row],[Dia de clases Inscrito]])&amp;"-"&amp;TRIM(Tabla1[[#This Row],[Horario Inscrito]])&amp;"-"&amp;TRIM(Tabla1[[#This Row],[Fecha Inicio grupo]])&amp;"-"&amp;TRIM(Tabla1[[#This Row],[Tipo Incrito]]))</f>
        <v>Cajamarca-Enero-Viernes-3:30 a 6:00 pm-45667-Inscrito Nuevo</v>
      </c>
      <c r="BH20" s="309"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10">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0" s="310"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10" t="str">
        <f>IF(Tabla1[[#This Row],[Fecha Inicio grupo]]="","",IFERROR(VLOOKUP(Tabla1[[#This Row],[Mes de Alta como miembro]],Parámetros!$AM$2:$AN$16,2,0),"01/01/1900"))</f>
        <v>01/01/1900</v>
      </c>
    </row>
    <row r="21" spans="1:63" s="25" customFormat="1" ht="13.9">
      <c r="A21" s="69">
        <v>18</v>
      </c>
      <c r="B21" s="30" t="s">
        <v>72</v>
      </c>
      <c r="C21" s="35" t="s">
        <v>73</v>
      </c>
      <c r="D21" s="43" t="s">
        <v>74</v>
      </c>
      <c r="E21" s="43" t="s">
        <v>98</v>
      </c>
      <c r="F21" s="46">
        <v>45668</v>
      </c>
      <c r="G21" s="46" t="s">
        <v>128</v>
      </c>
      <c r="H21" s="165" t="s">
        <v>168</v>
      </c>
      <c r="I21" s="43" t="s">
        <v>169</v>
      </c>
      <c r="J21" s="29" t="s">
        <v>170</v>
      </c>
      <c r="K21" s="70">
        <v>998619368</v>
      </c>
      <c r="L21" s="69" t="s">
        <v>171</v>
      </c>
      <c r="M21" s="47">
        <v>35698</v>
      </c>
      <c r="N21" s="239">
        <f ca="1">IF(Tabla1[[#This Row],[Fecha de nac]]="","",IF(Tabla1[[#This Row],[Fecha Finalización]] &gt;=TODAY(), DATEDIF(Tabla1[[#This Row],[Fecha de nac]],TODAY(),"y"), ROUNDDOWN((Tabla1[[#This Row],[Fecha Finalización]] -Tabla1[[#This Row],[Fecha de nac]])/365,0)))</f>
        <v>27</v>
      </c>
      <c r="O21" s="170" t="s">
        <v>133</v>
      </c>
      <c r="P21" s="35" t="s">
        <v>82</v>
      </c>
      <c r="Q21" s="68"/>
      <c r="R21" s="68"/>
      <c r="S21" s="68"/>
      <c r="T21" s="68"/>
      <c r="U21" s="244">
        <f>IF(F21="","",Tabla1[[#This Row],[Fecha Inicio grupo]]+3*7-7)</f>
        <v>45682</v>
      </c>
      <c r="V21" s="245">
        <f>IF(F21="","",EDATE(Tabla1[[#This Row],[Fecha Inicio grupo]],3))</f>
        <v>45758</v>
      </c>
      <c r="W21" s="35" t="s">
        <v>105</v>
      </c>
      <c r="X21" s="35" t="s">
        <v>105</v>
      </c>
      <c r="Y21" s="77" t="s">
        <v>84</v>
      </c>
      <c r="Z21" s="77" t="s">
        <v>84</v>
      </c>
      <c r="AA21" s="77" t="s">
        <v>84</v>
      </c>
      <c r="AB21" s="77" t="s">
        <v>84</v>
      </c>
      <c r="AC21" s="77" t="s">
        <v>84</v>
      </c>
      <c r="AD21" s="77"/>
      <c r="AE21" s="77"/>
      <c r="AF21" s="77"/>
      <c r="AG21" s="77"/>
      <c r="AH21" s="77"/>
      <c r="AI21" s="77"/>
      <c r="AJ21" s="77"/>
      <c r="AK21" s="77"/>
      <c r="AL21" s="77"/>
      <c r="AM21" s="77"/>
      <c r="AN21" s="77"/>
      <c r="AO21" s="146"/>
      <c r="AP21" s="247" t="str">
        <f>IF(F21="","",IFERROR(VLOOKUP(SUBSTITUTE(SUBSTITUTE(Tabla1[[#This Row],[Uso Sistemas]],"T","P"),"N","F"),Parámetros!$M$2:$N$17,2,0),"Completar hasta 3ra sem. para evaluar a Probacionista"))</f>
        <v>Asistió</v>
      </c>
      <c r="AQ21" s="40"/>
      <c r="AR21" s="202"/>
      <c r="AS21" s="40"/>
      <c r="AT21" s="29"/>
      <c r="AU21" s="56"/>
      <c r="AV21" s="56"/>
      <c r="AW21" s="56"/>
      <c r="AX21" s="249">
        <f>IF(V21="","",EOMONTH(EDATE(Tabla1[[#This Row],[Fecha Finalización]],2),0))</f>
        <v>45838</v>
      </c>
      <c r="AY21" s="40"/>
      <c r="AZ21" s="250">
        <f>IF(V21="","",EOMONTH(EDATE(Tabla1[[#This Row],[Fecha Finalización]],3),0))</f>
        <v>45869</v>
      </c>
      <c r="BA21" s="40"/>
      <c r="BB21" s="40"/>
      <c r="BC21" s="278" t="s">
        <v>115</v>
      </c>
      <c r="BD21" s="235" t="str">
        <f>IF(F21="","",Tabla1[[#This Row],[sem 01]]&amp;Tabla1[[#This Row],[sem 02]]&amp;Tabla1[[#This Row],[sem 03]])</f>
        <v>PPP</v>
      </c>
      <c r="BE21" s="236" t="str">
        <f>IF(TRIM(F21)="","",$B$1&amp;"-"&amp;SUBSTITUTE(Tabla1[[#This Row],[Mes Inscrito]]," ","")&amp;"-"&amp;SUBSTITUTE(Tabla1[[#This Row],[Dia de clases Inscrito]]," ","")&amp;"-"&amp;SUBSTITUTE(Tabla1[[#This Row],[Horario Inscrito]]," ","")&amp;"-"&amp;Tabla1[[#This Row],[Fecha Inicio grupo]])</f>
        <v>Cajamarca-Enero-Sábado-3:30a6:00pm-45668</v>
      </c>
      <c r="BF21" s="252" t="str">
        <f>IF(F21="","",Tabla1[[#This Row],[Curso]])</f>
        <v>Oratoria y Filosofía</v>
      </c>
      <c r="BG21" s="253" t="str">
        <f>+IF(TRIM(F21)="","",$B$1&amp;"-"&amp;TRIM(Tabla1[[#This Row],[Mes Inscrito]])&amp;"-"&amp;TRIM(Tabla1[[#This Row],[Dia de clases Inscrito]])&amp;"-"&amp;TRIM(Tabla1[[#This Row],[Horario Inscrito]])&amp;"-"&amp;TRIM(Tabla1[[#This Row],[Fecha Inicio grupo]])&amp;"-"&amp;TRIM(Tabla1[[#This Row],[Tipo Incrito]]))</f>
        <v>Cajamarca-Enero-Sábado-3:30 a 6:00 pm-45668-Inscrito Nuevo</v>
      </c>
      <c r="BH21" s="309"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10">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1" s="310"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10" t="str">
        <f>IF(Tabla1[[#This Row],[Fecha Inicio grupo]]="","",IFERROR(VLOOKUP(Tabla1[[#This Row],[Mes de Alta como miembro]],Parámetros!$AM$2:$AN$16,2,0),"01/01/1900"))</f>
        <v>01/01/1900</v>
      </c>
    </row>
    <row r="22" spans="1:63" s="25" customFormat="1" ht="13.9">
      <c r="A22" s="69">
        <v>19</v>
      </c>
      <c r="B22" s="29" t="s">
        <v>72</v>
      </c>
      <c r="C22" s="35" t="s">
        <v>73</v>
      </c>
      <c r="D22" s="43" t="s">
        <v>74</v>
      </c>
      <c r="E22" s="43" t="s">
        <v>98</v>
      </c>
      <c r="F22" s="46">
        <v>45668</v>
      </c>
      <c r="G22" s="46" t="s">
        <v>128</v>
      </c>
      <c r="H22" s="165" t="s">
        <v>172</v>
      </c>
      <c r="I22" s="29" t="s">
        <v>173</v>
      </c>
      <c r="J22" s="29" t="s">
        <v>174</v>
      </c>
      <c r="K22" s="70">
        <v>939404552</v>
      </c>
      <c r="L22" s="69" t="s">
        <v>175</v>
      </c>
      <c r="M22" s="47">
        <v>36526</v>
      </c>
      <c r="N22" s="239">
        <f ca="1">IF(Tabla1[[#This Row],[Fecha de nac]]="","",IF(Tabla1[[#This Row],[Fecha Finalización]] &gt;=TODAY(), DATEDIF(Tabla1[[#This Row],[Fecha de nac]],TODAY(),"y"), ROUNDDOWN((Tabla1[[#This Row],[Fecha Finalización]] -Tabla1[[#This Row],[Fecha de nac]])/365,0)))</f>
        <v>25</v>
      </c>
      <c r="O22" s="170" t="s">
        <v>133</v>
      </c>
      <c r="P22" s="71" t="s">
        <v>82</v>
      </c>
      <c r="Q22" s="72"/>
      <c r="R22" s="72"/>
      <c r="S22" s="72"/>
      <c r="T22" s="72"/>
      <c r="U22" s="246">
        <f>IF(F22="","",Tabla1[[#This Row],[Fecha Inicio grupo]]+3*7-7)</f>
        <v>45682</v>
      </c>
      <c r="V22" s="245">
        <f>IF(F22="","",EDATE(Tabla1[[#This Row],[Fecha Inicio grupo]],3))</f>
        <v>45758</v>
      </c>
      <c r="W22" s="35" t="s">
        <v>105</v>
      </c>
      <c r="X22" s="35" t="s">
        <v>105</v>
      </c>
      <c r="Y22" s="77" t="s">
        <v>84</v>
      </c>
      <c r="Z22" s="77" t="s">
        <v>84</v>
      </c>
      <c r="AA22" s="77" t="s">
        <v>84</v>
      </c>
      <c r="AB22" s="77" t="s">
        <v>84</v>
      </c>
      <c r="AC22" s="77" t="s">
        <v>95</v>
      </c>
      <c r="AD22" s="77"/>
      <c r="AE22" s="77"/>
      <c r="AF22" s="77"/>
      <c r="AG22" s="77"/>
      <c r="AH22" s="77"/>
      <c r="AI22" s="77"/>
      <c r="AJ22" s="77"/>
      <c r="AK22" s="77"/>
      <c r="AL22" s="77"/>
      <c r="AM22" s="77"/>
      <c r="AN22" s="77"/>
      <c r="AO22" s="146"/>
      <c r="AP22" s="247" t="str">
        <f>IF(F22="","",IFERROR(VLOOKUP(SUBSTITUTE(SUBSTITUTE(Tabla1[[#This Row],[Uso Sistemas]],"T","P"),"N","F"),Parámetros!$M$2:$N$17,2,0),"Completar hasta 3ra sem. para evaluar a Probacionista"))</f>
        <v>Asistió</v>
      </c>
      <c r="AQ22" s="40"/>
      <c r="AR22" s="202"/>
      <c r="AS22" s="40"/>
      <c r="AT22" s="29"/>
      <c r="AU22" s="56"/>
      <c r="AV22" s="56"/>
      <c r="AW22" s="56"/>
      <c r="AX22" s="249">
        <f>IF(V22="","",EOMONTH(EDATE(Tabla1[[#This Row],[Fecha Finalización]],2),0))</f>
        <v>45838</v>
      </c>
      <c r="AY22" s="40"/>
      <c r="AZ22" s="250">
        <f>IF(V22="","",EOMONTH(EDATE(Tabla1[[#This Row],[Fecha Finalización]],3),0))</f>
        <v>45869</v>
      </c>
      <c r="BA22" s="40"/>
      <c r="BB22" s="40"/>
      <c r="BC22" s="278" t="s">
        <v>176</v>
      </c>
      <c r="BD22" s="235" t="str">
        <f>IF(F22="","",Tabla1[[#This Row],[sem 01]]&amp;Tabla1[[#This Row],[sem 02]]&amp;Tabla1[[#This Row],[sem 03]])</f>
        <v>PPP</v>
      </c>
      <c r="BE22" s="236" t="str">
        <f>IF(TRIM(F22)="","",$B$1&amp;"-"&amp;SUBSTITUTE(Tabla1[[#This Row],[Mes Inscrito]]," ","")&amp;"-"&amp;SUBSTITUTE(Tabla1[[#This Row],[Dia de clases Inscrito]]," ","")&amp;"-"&amp;SUBSTITUTE(Tabla1[[#This Row],[Horario Inscrito]]," ","")&amp;"-"&amp;Tabla1[[#This Row],[Fecha Inicio grupo]])</f>
        <v>Cajamarca-Enero-Sábado-3:30a6:00pm-45668</v>
      </c>
      <c r="BF22" s="252" t="str">
        <f>IF(F22="","",Tabla1[[#This Row],[Curso]])</f>
        <v>Oratoria y Filosofía</v>
      </c>
      <c r="BG22" s="253" t="str">
        <f>+IF(TRIM(F22)="","",$B$1&amp;"-"&amp;TRIM(Tabla1[[#This Row],[Mes Inscrito]])&amp;"-"&amp;TRIM(Tabla1[[#This Row],[Dia de clases Inscrito]])&amp;"-"&amp;TRIM(Tabla1[[#This Row],[Horario Inscrito]])&amp;"-"&amp;TRIM(Tabla1[[#This Row],[Fecha Inicio grupo]])&amp;"-"&amp;TRIM(Tabla1[[#This Row],[Tipo Incrito]]))</f>
        <v>Cajamarca-Enero-Sábado-3:30 a 6:00 pm-45668-Inscrito Nuevo</v>
      </c>
      <c r="BH22" s="309"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10">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2" s="310"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10" t="str">
        <f>IF(Tabla1[[#This Row],[Fecha Inicio grupo]]="","",IFERROR(VLOOKUP(Tabla1[[#This Row],[Mes de Alta como miembro]],Parámetros!$AM$2:$AN$16,2,0),"01/01/1900"))</f>
        <v>01/01/1900</v>
      </c>
    </row>
    <row r="23" spans="1:63" s="25" customFormat="1" ht="13.9">
      <c r="A23" s="69">
        <v>20</v>
      </c>
      <c r="B23" s="30" t="s">
        <v>72</v>
      </c>
      <c r="C23" s="35" t="s">
        <v>73</v>
      </c>
      <c r="D23" s="43" t="s">
        <v>74</v>
      </c>
      <c r="E23" s="43" t="s">
        <v>75</v>
      </c>
      <c r="F23" s="46">
        <v>45668</v>
      </c>
      <c r="G23" s="46" t="s">
        <v>76</v>
      </c>
      <c r="H23" s="165" t="s">
        <v>177</v>
      </c>
      <c r="I23" s="43" t="s">
        <v>178</v>
      </c>
      <c r="J23" s="29" t="s">
        <v>179</v>
      </c>
      <c r="K23" s="70">
        <v>973728697</v>
      </c>
      <c r="L23" s="69" t="s">
        <v>180</v>
      </c>
      <c r="M23" s="47">
        <v>36892</v>
      </c>
      <c r="N23" s="239">
        <f ca="1">IF(Tabla1[[#This Row],[Fecha de nac]]="","",IF(Tabla1[[#This Row],[Fecha Finalización]] &gt;=TODAY(), DATEDIF(Tabla1[[#This Row],[Fecha de nac]],TODAY(),"y"), ROUNDDOWN((Tabla1[[#This Row],[Fecha Finalización]] -Tabla1[[#This Row],[Fecha de nac]])/365,0)))</f>
        <v>24</v>
      </c>
      <c r="O23" s="170" t="s">
        <v>81</v>
      </c>
      <c r="P23" s="35" t="s">
        <v>82</v>
      </c>
      <c r="Q23" s="68"/>
      <c r="R23" s="68"/>
      <c r="S23" s="68"/>
      <c r="T23" s="68"/>
      <c r="U23" s="244">
        <f>IF(F23="","",Tabla1[[#This Row],[Fecha Inicio grupo]]+3*7-7)</f>
        <v>45682</v>
      </c>
      <c r="V23" s="245">
        <f>IF(F23="","",EDATE(Tabla1[[#This Row],[Fecha Inicio grupo]],3))</f>
        <v>45758</v>
      </c>
      <c r="W23" s="35" t="s">
        <v>83</v>
      </c>
      <c r="X23" s="35" t="s">
        <v>83</v>
      </c>
      <c r="Y23" s="77" t="s">
        <v>84</v>
      </c>
      <c r="Z23" s="77" t="s">
        <v>84</v>
      </c>
      <c r="AA23" s="77" t="s">
        <v>95</v>
      </c>
      <c r="AB23" s="77"/>
      <c r="AC23" s="77"/>
      <c r="AD23" s="77"/>
      <c r="AE23" s="77"/>
      <c r="AF23" s="77"/>
      <c r="AG23" s="77"/>
      <c r="AH23" s="77"/>
      <c r="AI23" s="77"/>
      <c r="AJ23" s="77"/>
      <c r="AK23" s="77"/>
      <c r="AL23" s="77"/>
      <c r="AM23" s="77"/>
      <c r="AN23" s="77"/>
      <c r="AO23" s="146"/>
      <c r="AP23" s="247" t="str">
        <f>IF(F23="","",IFERROR(VLOOKUP(SUBSTITUTE(SUBSTITUTE(Tabla1[[#This Row],[Uso Sistemas]],"T","P"),"N","F"),Parámetros!$M$2:$N$17,2,0),"Completar hasta 3ra sem. para evaluar a Probacionista"))</f>
        <v>Asistió</v>
      </c>
      <c r="AQ23" s="40"/>
      <c r="AR23" s="202"/>
      <c r="AS23" s="40"/>
      <c r="AT23" s="29"/>
      <c r="AU23" s="56"/>
      <c r="AV23" s="56"/>
      <c r="AW23" s="56"/>
      <c r="AX23" s="249">
        <f>IF(V23="","",EOMONTH(EDATE(Tabla1[[#This Row],[Fecha Finalización]],2),0))</f>
        <v>45838</v>
      </c>
      <c r="AY23" s="40"/>
      <c r="AZ23" s="250">
        <f>IF(V23="","",EOMONTH(EDATE(Tabla1[[#This Row],[Fecha Finalización]],3),0))</f>
        <v>45869</v>
      </c>
      <c r="BA23" s="40"/>
      <c r="BB23" s="40"/>
      <c r="BC23" s="278" t="s">
        <v>115</v>
      </c>
      <c r="BD23" s="235" t="str">
        <f>IF(F23="","",Tabla1[[#This Row],[sem 01]]&amp;Tabla1[[#This Row],[sem 02]]&amp;Tabla1[[#This Row],[sem 03]])</f>
        <v>PPF</v>
      </c>
      <c r="BE23" s="236" t="str">
        <f>IF(TRIM(F23)="","",$B$1&amp;"-"&amp;SUBSTITUTE(Tabla1[[#This Row],[Mes Inscrito]]," ","")&amp;"-"&amp;SUBSTITUTE(Tabla1[[#This Row],[Dia de clases Inscrito]]," ","")&amp;"-"&amp;SUBSTITUTE(Tabla1[[#This Row],[Horario Inscrito]]," ","")&amp;"-"&amp;Tabla1[[#This Row],[Fecha Inicio grupo]])</f>
        <v>Cajamarca-Enero-Sábado-10:00a12:30pm-45668</v>
      </c>
      <c r="BF23" s="252" t="str">
        <f>IF(F23="","",Tabla1[[#This Row],[Curso]])</f>
        <v>Oratoria y Filosofía</v>
      </c>
      <c r="BG23" s="253" t="str">
        <f>+IF(TRIM(F23)="","",$B$1&amp;"-"&amp;TRIM(Tabla1[[#This Row],[Mes Inscrito]])&amp;"-"&amp;TRIM(Tabla1[[#This Row],[Dia de clases Inscrito]])&amp;"-"&amp;TRIM(Tabla1[[#This Row],[Horario Inscrito]])&amp;"-"&amp;TRIM(Tabla1[[#This Row],[Fecha Inicio grupo]])&amp;"-"&amp;TRIM(Tabla1[[#This Row],[Tipo Incrito]]))</f>
        <v>Cajamarca-Enero-Sábado-10:00 a 12:30 pm-45668-Inscrito Nuevo</v>
      </c>
      <c r="BH23" s="309"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10">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3" s="310"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10" t="str">
        <f>IF(Tabla1[[#This Row],[Fecha Inicio grupo]]="","",IFERROR(VLOOKUP(Tabla1[[#This Row],[Mes de Alta como miembro]],Parámetros!$AM$2:$AN$16,2,0),"01/01/1900"))</f>
        <v>01/01/1900</v>
      </c>
    </row>
    <row r="24" spans="1:63" s="25" customFormat="1" ht="13.9">
      <c r="A24" s="69">
        <v>21</v>
      </c>
      <c r="B24" s="30" t="s">
        <v>72</v>
      </c>
      <c r="C24" s="35" t="s">
        <v>73</v>
      </c>
      <c r="D24" s="43" t="s">
        <v>74</v>
      </c>
      <c r="E24" s="43" t="s">
        <v>75</v>
      </c>
      <c r="F24" s="46">
        <v>45668</v>
      </c>
      <c r="G24" s="46" t="s">
        <v>76</v>
      </c>
      <c r="H24" s="165" t="s">
        <v>181</v>
      </c>
      <c r="I24" s="43" t="s">
        <v>182</v>
      </c>
      <c r="J24" s="29" t="s">
        <v>183</v>
      </c>
      <c r="K24" s="70">
        <v>964622621</v>
      </c>
      <c r="L24" s="69" t="s">
        <v>184</v>
      </c>
      <c r="M24" s="47">
        <v>38446</v>
      </c>
      <c r="N24" s="239">
        <f ca="1">IF(Tabla1[[#This Row],[Fecha de nac]]="","",IF(Tabla1[[#This Row],[Fecha Finalización]] &gt;=TODAY(), DATEDIF(Tabla1[[#This Row],[Fecha de nac]],TODAY(),"y"), ROUNDDOWN((Tabla1[[#This Row],[Fecha Finalización]] -Tabla1[[#This Row],[Fecha de nac]])/365,0)))</f>
        <v>19</v>
      </c>
      <c r="O24" s="170" t="s">
        <v>81</v>
      </c>
      <c r="P24" s="35" t="s">
        <v>82</v>
      </c>
      <c r="Q24" s="68"/>
      <c r="R24" s="68"/>
      <c r="S24" s="68"/>
      <c r="T24" s="68"/>
      <c r="U24" s="244">
        <f>IF(F24="","",Tabla1[[#This Row],[Fecha Inicio grupo]]+3*7-7)</f>
        <v>45682</v>
      </c>
      <c r="V24" s="245">
        <f>IF(F24="","",EDATE(Tabla1[[#This Row],[Fecha Inicio grupo]],3))</f>
        <v>45758</v>
      </c>
      <c r="W24" s="35" t="s">
        <v>83</v>
      </c>
      <c r="X24" s="35" t="s">
        <v>83</v>
      </c>
      <c r="Y24" s="77" t="s">
        <v>84</v>
      </c>
      <c r="Z24" s="77" t="s">
        <v>95</v>
      </c>
      <c r="AA24" s="77" t="s">
        <v>95</v>
      </c>
      <c r="AB24" s="77"/>
      <c r="AC24" s="77"/>
      <c r="AD24" s="77"/>
      <c r="AE24" s="77"/>
      <c r="AF24" s="77"/>
      <c r="AG24" s="77"/>
      <c r="AH24" s="77"/>
      <c r="AI24" s="77"/>
      <c r="AJ24" s="77"/>
      <c r="AK24" s="77"/>
      <c r="AL24" s="77"/>
      <c r="AM24" s="77"/>
      <c r="AN24" s="77"/>
      <c r="AO24" s="146"/>
      <c r="AP24" s="247" t="str">
        <f>IF(F24="","",IFERROR(VLOOKUP(SUBSTITUTE(SUBSTITUTE(Tabla1[[#This Row],[Uso Sistemas]],"T","P"),"N","F"),Parámetros!$M$2:$N$17,2,0),"Completar hasta 3ra sem. para evaluar a Probacionista"))</f>
        <v>No Asistió</v>
      </c>
      <c r="AQ24" s="40"/>
      <c r="AR24" s="202"/>
      <c r="AS24" s="40"/>
      <c r="AT24" s="29"/>
      <c r="AU24" s="56"/>
      <c r="AV24" s="56"/>
      <c r="AW24" s="56"/>
      <c r="AX24" s="249">
        <f>IF(V24="","",EOMONTH(EDATE(Tabla1[[#This Row],[Fecha Finalización]],2),0))</f>
        <v>45838</v>
      </c>
      <c r="AY24" s="40"/>
      <c r="AZ24" s="250">
        <f>IF(V24="","",EOMONTH(EDATE(Tabla1[[#This Row],[Fecha Finalización]],3),0))</f>
        <v>45869</v>
      </c>
      <c r="BA24" s="40"/>
      <c r="BB24" s="40"/>
      <c r="BC24" s="278" t="s">
        <v>106</v>
      </c>
      <c r="BD24" s="235" t="str">
        <f>IF(F24="","",Tabla1[[#This Row],[sem 01]]&amp;Tabla1[[#This Row],[sem 02]]&amp;Tabla1[[#This Row],[sem 03]])</f>
        <v>PFF</v>
      </c>
      <c r="BE24" s="236" t="str">
        <f>IF(TRIM(F24)="","",$B$1&amp;"-"&amp;SUBSTITUTE(Tabla1[[#This Row],[Mes Inscrito]]," ","")&amp;"-"&amp;SUBSTITUTE(Tabla1[[#This Row],[Dia de clases Inscrito]]," ","")&amp;"-"&amp;SUBSTITUTE(Tabla1[[#This Row],[Horario Inscrito]]," ","")&amp;"-"&amp;Tabla1[[#This Row],[Fecha Inicio grupo]])</f>
        <v>Cajamarca-Enero-Sábado-10:00a12:30pm-45668</v>
      </c>
      <c r="BF24" s="252" t="str">
        <f>IF(F24="","",Tabla1[[#This Row],[Curso]])</f>
        <v>Oratoria y Filosofía</v>
      </c>
      <c r="BG24" s="253" t="str">
        <f>+IF(TRIM(F24)="","",$B$1&amp;"-"&amp;TRIM(Tabla1[[#This Row],[Mes Inscrito]])&amp;"-"&amp;TRIM(Tabla1[[#This Row],[Dia de clases Inscrito]])&amp;"-"&amp;TRIM(Tabla1[[#This Row],[Horario Inscrito]])&amp;"-"&amp;TRIM(Tabla1[[#This Row],[Fecha Inicio grupo]])&amp;"-"&amp;TRIM(Tabla1[[#This Row],[Tipo Incrito]]))</f>
        <v>Cajamarca-Enero-Sábado-10:00 a 12:30 pm-45668-Inscrito Nuevo</v>
      </c>
      <c r="BH24" s="309"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10">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4" s="310"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10" t="str">
        <f>IF(Tabla1[[#This Row],[Fecha Inicio grupo]]="","",IFERROR(VLOOKUP(Tabla1[[#This Row],[Mes de Alta como miembro]],Parámetros!$AM$2:$AN$16,2,0),"01/01/1900"))</f>
        <v>01/01/1900</v>
      </c>
    </row>
    <row r="25" spans="1:63" s="25" customFormat="1" ht="13.9">
      <c r="A25" s="69">
        <v>22</v>
      </c>
      <c r="B25" s="30" t="s">
        <v>72</v>
      </c>
      <c r="C25" s="35" t="s">
        <v>73</v>
      </c>
      <c r="D25" s="43" t="s">
        <v>97</v>
      </c>
      <c r="E25" s="43" t="s">
        <v>98</v>
      </c>
      <c r="F25" s="46">
        <v>45667</v>
      </c>
      <c r="G25" s="46" t="s">
        <v>99</v>
      </c>
      <c r="H25" s="165" t="s">
        <v>185</v>
      </c>
      <c r="I25" s="43" t="s">
        <v>186</v>
      </c>
      <c r="J25" s="29" t="s">
        <v>187</v>
      </c>
      <c r="K25" s="70">
        <v>972705211</v>
      </c>
      <c r="L25" s="69" t="s">
        <v>188</v>
      </c>
      <c r="M25" s="47">
        <v>37803</v>
      </c>
      <c r="N25" s="239">
        <f ca="1">IF(Tabla1[[#This Row],[Fecha de nac]]="","",IF(Tabla1[[#This Row],[Fecha Finalización]] &gt;=TODAY(), DATEDIF(Tabla1[[#This Row],[Fecha de nac]],TODAY(),"y"), ROUNDDOWN((Tabla1[[#This Row],[Fecha Finalización]] -Tabla1[[#This Row],[Fecha de nac]])/365,0)))</f>
        <v>21</v>
      </c>
      <c r="O25" s="170" t="s">
        <v>104</v>
      </c>
      <c r="P25" s="35" t="s">
        <v>82</v>
      </c>
      <c r="Q25" s="68"/>
      <c r="R25" s="68"/>
      <c r="S25" s="68"/>
      <c r="T25" s="68"/>
      <c r="U25" s="244">
        <f>IF(F25="","",Tabla1[[#This Row],[Fecha Inicio grupo]]+3*7-7)</f>
        <v>45681</v>
      </c>
      <c r="V25" s="245">
        <f>IF(F25="","",EDATE(Tabla1[[#This Row],[Fecha Inicio grupo]],3))</f>
        <v>45757</v>
      </c>
      <c r="W25" s="35" t="s">
        <v>105</v>
      </c>
      <c r="X25" s="35" t="s">
        <v>105</v>
      </c>
      <c r="Y25" s="77" t="s">
        <v>84</v>
      </c>
      <c r="Z25" s="77" t="s">
        <v>84</v>
      </c>
      <c r="AA25" s="77" t="s">
        <v>95</v>
      </c>
      <c r="AB25" s="77" t="s">
        <v>84</v>
      </c>
      <c r="AC25" s="77" t="s">
        <v>95</v>
      </c>
      <c r="AD25" s="77"/>
      <c r="AE25" s="77"/>
      <c r="AF25" s="77"/>
      <c r="AG25" s="77"/>
      <c r="AH25" s="77"/>
      <c r="AI25" s="77"/>
      <c r="AJ25" s="77"/>
      <c r="AK25" s="77"/>
      <c r="AL25" s="77"/>
      <c r="AM25" s="77"/>
      <c r="AN25" s="77"/>
      <c r="AO25" s="146"/>
      <c r="AP25" s="247" t="str">
        <f>IF(F25="","",IFERROR(VLOOKUP(SUBSTITUTE(SUBSTITUTE(Tabla1[[#This Row],[Uso Sistemas]],"T","P"),"N","F"),Parámetros!$M$2:$N$17,2,0),"Completar hasta 3ra sem. para evaluar a Probacionista"))</f>
        <v>Asistió</v>
      </c>
      <c r="AQ25" s="40"/>
      <c r="AR25" s="202"/>
      <c r="AS25" s="40"/>
      <c r="AT25" s="29"/>
      <c r="AU25" s="56"/>
      <c r="AV25" s="56"/>
      <c r="AW25" s="56"/>
      <c r="AX25" s="249">
        <f>IF(V25="","",EOMONTH(EDATE(Tabla1[[#This Row],[Fecha Finalización]],2),0))</f>
        <v>45838</v>
      </c>
      <c r="AY25" s="40"/>
      <c r="AZ25" s="250">
        <f>IF(V25="","",EOMONTH(EDATE(Tabla1[[#This Row],[Fecha Finalización]],3),0))</f>
        <v>45869</v>
      </c>
      <c r="BA25" s="40"/>
      <c r="BB25" s="40"/>
      <c r="BC25" s="278" t="s">
        <v>106</v>
      </c>
      <c r="BD25" s="235" t="str">
        <f>IF(F25="","",Tabla1[[#This Row],[sem 01]]&amp;Tabla1[[#This Row],[sem 02]]&amp;Tabla1[[#This Row],[sem 03]])</f>
        <v>PPF</v>
      </c>
      <c r="BE25" s="236" t="str">
        <f>IF(TRIM(F25)="","",$B$1&amp;"-"&amp;SUBSTITUTE(Tabla1[[#This Row],[Mes Inscrito]]," ","")&amp;"-"&amp;SUBSTITUTE(Tabla1[[#This Row],[Dia de clases Inscrito]]," ","")&amp;"-"&amp;SUBSTITUTE(Tabla1[[#This Row],[Horario Inscrito]]," ","")&amp;"-"&amp;Tabla1[[#This Row],[Fecha Inicio grupo]])</f>
        <v>Cajamarca-Enero-Viernes-3:30a6:00pm-45667</v>
      </c>
      <c r="BF25" s="252" t="str">
        <f>IF(F25="","",Tabla1[[#This Row],[Curso]])</f>
        <v>Oratoria y Filosofía</v>
      </c>
      <c r="BG25" s="253" t="str">
        <f>+IF(TRIM(F25)="","",$B$1&amp;"-"&amp;TRIM(Tabla1[[#This Row],[Mes Inscrito]])&amp;"-"&amp;TRIM(Tabla1[[#This Row],[Dia de clases Inscrito]])&amp;"-"&amp;TRIM(Tabla1[[#This Row],[Horario Inscrito]])&amp;"-"&amp;TRIM(Tabla1[[#This Row],[Fecha Inicio grupo]])&amp;"-"&amp;TRIM(Tabla1[[#This Row],[Tipo Incrito]]))</f>
        <v>Cajamarca-Enero-Viernes-3:30 a 6:00 pm-45667-Inscrito Nuevo</v>
      </c>
      <c r="BH25" s="309"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10">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5" s="310"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10" t="str">
        <f>IF(Tabla1[[#This Row],[Fecha Inicio grupo]]="","",IFERROR(VLOOKUP(Tabla1[[#This Row],[Mes de Alta como miembro]],Parámetros!$AM$2:$AN$16,2,0),"01/01/1900"))</f>
        <v>01/01/1900</v>
      </c>
    </row>
    <row r="26" spans="1:63" s="25" customFormat="1" ht="13.9">
      <c r="A26" s="69">
        <v>23</v>
      </c>
      <c r="B26" s="30" t="s">
        <v>72</v>
      </c>
      <c r="C26" s="35" t="s">
        <v>73</v>
      </c>
      <c r="D26" s="43" t="s">
        <v>97</v>
      </c>
      <c r="E26" s="43" t="s">
        <v>98</v>
      </c>
      <c r="F26" s="46">
        <v>45667</v>
      </c>
      <c r="G26" s="46" t="s">
        <v>99</v>
      </c>
      <c r="H26" s="165" t="s">
        <v>189</v>
      </c>
      <c r="I26" s="43" t="s">
        <v>190</v>
      </c>
      <c r="J26" s="29" t="s">
        <v>191</v>
      </c>
      <c r="K26" s="70">
        <v>983721789</v>
      </c>
      <c r="L26" s="69" t="s">
        <v>192</v>
      </c>
      <c r="M26" s="47">
        <v>37734</v>
      </c>
      <c r="N26" s="239">
        <f ca="1">IF(Tabla1[[#This Row],[Fecha de nac]]="","",IF(Tabla1[[#This Row],[Fecha Finalización]] &gt;=TODAY(), DATEDIF(Tabla1[[#This Row],[Fecha de nac]],TODAY(),"y"), ROUNDDOWN((Tabla1[[#This Row],[Fecha Finalización]] -Tabla1[[#This Row],[Fecha de nac]])/365,0)))</f>
        <v>21</v>
      </c>
      <c r="O26" s="170" t="s">
        <v>104</v>
      </c>
      <c r="P26" s="35" t="s">
        <v>82</v>
      </c>
      <c r="Q26" s="68"/>
      <c r="R26" s="68"/>
      <c r="S26" s="68"/>
      <c r="T26" s="68"/>
      <c r="U26" s="244">
        <f>IF(F26="","",Tabla1[[#This Row],[Fecha Inicio grupo]]+3*7-7)</f>
        <v>45681</v>
      </c>
      <c r="V26" s="245">
        <f>IF(F26="","",EDATE(Tabla1[[#This Row],[Fecha Inicio grupo]],3))</f>
        <v>45757</v>
      </c>
      <c r="W26" s="35" t="s">
        <v>105</v>
      </c>
      <c r="X26" s="35" t="s">
        <v>105</v>
      </c>
      <c r="Y26" s="77" t="s">
        <v>84</v>
      </c>
      <c r="Z26" s="77" t="s">
        <v>84</v>
      </c>
      <c r="AA26" s="77" t="s">
        <v>84</v>
      </c>
      <c r="AB26" s="77" t="s">
        <v>84</v>
      </c>
      <c r="AC26" s="77" t="s">
        <v>95</v>
      </c>
      <c r="AD26" s="77"/>
      <c r="AE26" s="77"/>
      <c r="AF26" s="77"/>
      <c r="AG26" s="77"/>
      <c r="AH26" s="77"/>
      <c r="AI26" s="77"/>
      <c r="AJ26" s="77"/>
      <c r="AK26" s="77"/>
      <c r="AL26" s="77"/>
      <c r="AM26" s="77"/>
      <c r="AN26" s="77"/>
      <c r="AO26" s="146"/>
      <c r="AP26" s="247" t="str">
        <f>IF(F26="","",IFERROR(VLOOKUP(SUBSTITUTE(SUBSTITUTE(Tabla1[[#This Row],[Uso Sistemas]],"T","P"),"N","F"),Parámetros!$M$2:$N$17,2,0),"Completar hasta 3ra sem. para evaluar a Probacionista"))</f>
        <v>Asistió</v>
      </c>
      <c r="AQ26" s="40"/>
      <c r="AR26" s="202"/>
      <c r="AS26" s="40"/>
      <c r="AT26" s="29"/>
      <c r="AU26" s="56"/>
      <c r="AV26" s="56"/>
      <c r="AW26" s="56"/>
      <c r="AX26" s="249">
        <f>IF(V26="","",EOMONTH(EDATE(Tabla1[[#This Row],[Fecha Finalización]],2),0))</f>
        <v>45838</v>
      </c>
      <c r="AY26" s="40"/>
      <c r="AZ26" s="250">
        <f>IF(V26="","",EOMONTH(EDATE(Tabla1[[#This Row],[Fecha Finalización]],3),0))</f>
        <v>45869</v>
      </c>
      <c r="BA26" s="40"/>
      <c r="BB26" s="40"/>
      <c r="BC26" s="278" t="s">
        <v>115</v>
      </c>
      <c r="BD26" s="235" t="str">
        <f>IF(F26="","",Tabla1[[#This Row],[sem 01]]&amp;Tabla1[[#This Row],[sem 02]]&amp;Tabla1[[#This Row],[sem 03]])</f>
        <v>PPP</v>
      </c>
      <c r="BE26" s="236" t="str">
        <f>IF(TRIM(F26)="","",$B$1&amp;"-"&amp;SUBSTITUTE(Tabla1[[#This Row],[Mes Inscrito]]," ","")&amp;"-"&amp;SUBSTITUTE(Tabla1[[#This Row],[Dia de clases Inscrito]]," ","")&amp;"-"&amp;SUBSTITUTE(Tabla1[[#This Row],[Horario Inscrito]]," ","")&amp;"-"&amp;Tabla1[[#This Row],[Fecha Inicio grupo]])</f>
        <v>Cajamarca-Enero-Viernes-3:30a6:00pm-45667</v>
      </c>
      <c r="BF26" s="252" t="str">
        <f>IF(F26="","",Tabla1[[#This Row],[Curso]])</f>
        <v>Oratoria y Filosofía</v>
      </c>
      <c r="BG26" s="253" t="str">
        <f>+IF(TRIM(F26)="","",$B$1&amp;"-"&amp;TRIM(Tabla1[[#This Row],[Mes Inscrito]])&amp;"-"&amp;TRIM(Tabla1[[#This Row],[Dia de clases Inscrito]])&amp;"-"&amp;TRIM(Tabla1[[#This Row],[Horario Inscrito]])&amp;"-"&amp;TRIM(Tabla1[[#This Row],[Fecha Inicio grupo]])&amp;"-"&amp;TRIM(Tabla1[[#This Row],[Tipo Incrito]]))</f>
        <v>Cajamarca-Enero-Viernes-3:30 a 6:00 pm-45667-Inscrito Nuevo</v>
      </c>
      <c r="BH26" s="309"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10">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6" s="310"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10" t="str">
        <f>IF(Tabla1[[#This Row],[Fecha Inicio grupo]]="","",IFERROR(VLOOKUP(Tabla1[[#This Row],[Mes de Alta como miembro]],Parámetros!$AM$2:$AN$16,2,0),"01/01/1900"))</f>
        <v>01/01/1900</v>
      </c>
    </row>
    <row r="27" spans="1:63" s="25" customFormat="1" ht="13.9">
      <c r="A27" s="69">
        <v>24</v>
      </c>
      <c r="B27" s="30" t="s">
        <v>72</v>
      </c>
      <c r="C27" s="35" t="s">
        <v>73</v>
      </c>
      <c r="D27" s="43" t="s">
        <v>74</v>
      </c>
      <c r="E27" s="43" t="s">
        <v>75</v>
      </c>
      <c r="F27" s="46">
        <v>45668</v>
      </c>
      <c r="G27" s="46" t="s">
        <v>76</v>
      </c>
      <c r="H27" s="165" t="s">
        <v>193</v>
      </c>
      <c r="I27" s="43" t="s">
        <v>194</v>
      </c>
      <c r="J27" s="29" t="s">
        <v>195</v>
      </c>
      <c r="K27" s="70">
        <v>940266976</v>
      </c>
      <c r="L27" s="69" t="s">
        <v>196</v>
      </c>
      <c r="M27" s="47">
        <v>39512</v>
      </c>
      <c r="N27" s="239">
        <f ca="1">IF(Tabla1[[#This Row],[Fecha de nac]]="","",IF(Tabla1[[#This Row],[Fecha Finalización]] &gt;=TODAY(), DATEDIF(Tabla1[[#This Row],[Fecha de nac]],TODAY(),"y"), ROUNDDOWN((Tabla1[[#This Row],[Fecha Finalización]] -Tabla1[[#This Row],[Fecha de nac]])/365,0)))</f>
        <v>16</v>
      </c>
      <c r="O27" s="170" t="s">
        <v>81</v>
      </c>
      <c r="P27" s="35" t="s">
        <v>82</v>
      </c>
      <c r="Q27" s="68"/>
      <c r="R27" s="68"/>
      <c r="S27" s="68"/>
      <c r="T27" s="68"/>
      <c r="U27" s="244">
        <f>IF(F27="","",Tabla1[[#This Row],[Fecha Inicio grupo]]+3*7-7)</f>
        <v>45682</v>
      </c>
      <c r="V27" s="245">
        <f>IF(F27="","",EDATE(Tabla1[[#This Row],[Fecha Inicio grupo]],3))</f>
        <v>45758</v>
      </c>
      <c r="W27" s="35" t="s">
        <v>83</v>
      </c>
      <c r="X27" s="35" t="s">
        <v>83</v>
      </c>
      <c r="Y27" s="77" t="s">
        <v>84</v>
      </c>
      <c r="Z27" s="77" t="s">
        <v>84</v>
      </c>
      <c r="AA27" s="77" t="s">
        <v>84</v>
      </c>
      <c r="AB27" s="77"/>
      <c r="AC27" s="77"/>
      <c r="AD27" s="77"/>
      <c r="AE27" s="77"/>
      <c r="AF27" s="77"/>
      <c r="AG27" s="77"/>
      <c r="AH27" s="77"/>
      <c r="AI27" s="77"/>
      <c r="AJ27" s="77"/>
      <c r="AK27" s="77"/>
      <c r="AL27" s="77"/>
      <c r="AM27" s="77"/>
      <c r="AN27" s="77"/>
      <c r="AO27" s="146"/>
      <c r="AP27" s="247" t="str">
        <f>IF(F27="","",IFERROR(VLOOKUP(SUBSTITUTE(SUBSTITUTE(Tabla1[[#This Row],[Uso Sistemas]],"T","P"),"N","F"),Parámetros!$M$2:$N$17,2,0),"Completar hasta 3ra sem. para evaluar a Probacionista"))</f>
        <v>Asistió</v>
      </c>
      <c r="AQ27" s="40"/>
      <c r="AR27" s="202"/>
      <c r="AS27" s="40"/>
      <c r="AT27" s="29"/>
      <c r="AU27" s="56"/>
      <c r="AV27" s="56"/>
      <c r="AW27" s="56"/>
      <c r="AX27" s="249">
        <f>IF(V27="","",EOMONTH(EDATE(Tabla1[[#This Row],[Fecha Finalización]],2),0))</f>
        <v>45838</v>
      </c>
      <c r="AY27" s="40"/>
      <c r="AZ27" s="250">
        <f>IF(V27="","",EOMONTH(EDATE(Tabla1[[#This Row],[Fecha Finalización]],3),0))</f>
        <v>45869</v>
      </c>
      <c r="BA27" s="40"/>
      <c r="BB27" s="40"/>
      <c r="BC27" s="278" t="s">
        <v>96</v>
      </c>
      <c r="BD27" s="235" t="str">
        <f>IF(F27="","",Tabla1[[#This Row],[sem 01]]&amp;Tabla1[[#This Row],[sem 02]]&amp;Tabla1[[#This Row],[sem 03]])</f>
        <v>PPP</v>
      </c>
      <c r="BE27" s="236" t="str">
        <f>IF(TRIM(F27)="","",$B$1&amp;"-"&amp;SUBSTITUTE(Tabla1[[#This Row],[Mes Inscrito]]," ","")&amp;"-"&amp;SUBSTITUTE(Tabla1[[#This Row],[Dia de clases Inscrito]]," ","")&amp;"-"&amp;SUBSTITUTE(Tabla1[[#This Row],[Horario Inscrito]]," ","")&amp;"-"&amp;Tabla1[[#This Row],[Fecha Inicio grupo]])</f>
        <v>Cajamarca-Enero-Sábado-10:00a12:30pm-45668</v>
      </c>
      <c r="BF27" s="252" t="str">
        <f>IF(F27="","",Tabla1[[#This Row],[Curso]])</f>
        <v>Oratoria y Filosofía</v>
      </c>
      <c r="BG27" s="253" t="str">
        <f>+IF(TRIM(F27)="","",$B$1&amp;"-"&amp;TRIM(Tabla1[[#This Row],[Mes Inscrito]])&amp;"-"&amp;TRIM(Tabla1[[#This Row],[Dia de clases Inscrito]])&amp;"-"&amp;TRIM(Tabla1[[#This Row],[Horario Inscrito]])&amp;"-"&amp;TRIM(Tabla1[[#This Row],[Fecha Inicio grupo]])&amp;"-"&amp;TRIM(Tabla1[[#This Row],[Tipo Incrito]]))</f>
        <v>Cajamarca-Enero-Sábado-10:00 a 12:30 pm-45668-Inscrito Nuevo</v>
      </c>
      <c r="BH27" s="309"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10">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7" s="310"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10" t="str">
        <f>IF(Tabla1[[#This Row],[Fecha Inicio grupo]]="","",IFERROR(VLOOKUP(Tabla1[[#This Row],[Mes de Alta como miembro]],Parámetros!$AM$2:$AN$16,2,0),"01/01/1900"))</f>
        <v>01/01/1900</v>
      </c>
    </row>
    <row r="28" spans="1:63" s="25" customFormat="1" ht="13.9">
      <c r="A28" s="69">
        <v>25</v>
      </c>
      <c r="B28" s="30" t="s">
        <v>72</v>
      </c>
      <c r="C28" s="35" t="s">
        <v>73</v>
      </c>
      <c r="D28" s="43" t="s">
        <v>74</v>
      </c>
      <c r="E28" s="43" t="s">
        <v>75</v>
      </c>
      <c r="F28" s="46">
        <v>45668</v>
      </c>
      <c r="G28" s="46" t="s">
        <v>76</v>
      </c>
      <c r="H28" s="165" t="s">
        <v>197</v>
      </c>
      <c r="I28" s="43" t="s">
        <v>198</v>
      </c>
      <c r="J28" s="29" t="s">
        <v>199</v>
      </c>
      <c r="K28" s="70">
        <v>948081494</v>
      </c>
      <c r="L28" s="69" t="s">
        <v>196</v>
      </c>
      <c r="M28" s="47">
        <v>33629</v>
      </c>
      <c r="N28" s="239">
        <f ca="1">IF(Tabla1[[#This Row],[Fecha de nac]]="","",IF(Tabla1[[#This Row],[Fecha Finalización]] &gt;=TODAY(), DATEDIF(Tabla1[[#This Row],[Fecha de nac]],TODAY(),"y"), ROUNDDOWN((Tabla1[[#This Row],[Fecha Finalización]] -Tabla1[[#This Row],[Fecha de nac]])/365,0)))</f>
        <v>33</v>
      </c>
      <c r="O28" s="170" t="s">
        <v>81</v>
      </c>
      <c r="P28" s="35" t="s">
        <v>82</v>
      </c>
      <c r="Q28" s="68"/>
      <c r="R28" s="68"/>
      <c r="S28" s="68"/>
      <c r="T28" s="68"/>
      <c r="U28" s="244">
        <f>IF(F28="","",Tabla1[[#This Row],[Fecha Inicio grupo]]+3*7-7)</f>
        <v>45682</v>
      </c>
      <c r="V28" s="245">
        <f>IF(F28="","",EDATE(Tabla1[[#This Row],[Fecha Inicio grupo]],3))</f>
        <v>45758</v>
      </c>
      <c r="W28" s="35" t="s">
        <v>83</v>
      </c>
      <c r="X28" s="35" t="s">
        <v>83</v>
      </c>
      <c r="Y28" s="77" t="s">
        <v>84</v>
      </c>
      <c r="Z28" s="77" t="s">
        <v>84</v>
      </c>
      <c r="AA28" s="77" t="s">
        <v>84</v>
      </c>
      <c r="AB28" s="77"/>
      <c r="AC28" s="77"/>
      <c r="AD28" s="77"/>
      <c r="AE28" s="77"/>
      <c r="AF28" s="77"/>
      <c r="AG28" s="77"/>
      <c r="AH28" s="77"/>
      <c r="AI28" s="77"/>
      <c r="AJ28" s="77"/>
      <c r="AK28" s="77"/>
      <c r="AL28" s="77"/>
      <c r="AM28" s="77"/>
      <c r="AN28" s="77"/>
      <c r="AO28" s="146"/>
      <c r="AP28" s="247" t="str">
        <f>IF(F28="","",IFERROR(VLOOKUP(SUBSTITUTE(SUBSTITUTE(Tabla1[[#This Row],[Uso Sistemas]],"T","P"),"N","F"),Parámetros!$M$2:$N$17,2,0),"Completar hasta 3ra sem. para evaluar a Probacionista"))</f>
        <v>Asistió</v>
      </c>
      <c r="AQ28" s="40"/>
      <c r="AR28" s="202"/>
      <c r="AS28" s="40"/>
      <c r="AT28" s="29"/>
      <c r="AU28" s="56"/>
      <c r="AV28" s="56"/>
      <c r="AW28" s="56"/>
      <c r="AX28" s="249">
        <f>IF(V28="","",EOMONTH(EDATE(Tabla1[[#This Row],[Fecha Finalización]],2),0))</f>
        <v>45838</v>
      </c>
      <c r="AY28" s="40"/>
      <c r="AZ28" s="250">
        <f>IF(V28="","",EOMONTH(EDATE(Tabla1[[#This Row],[Fecha Finalización]],3),0))</f>
        <v>45869</v>
      </c>
      <c r="BA28" s="40"/>
      <c r="BB28" s="40"/>
      <c r="BC28" s="278" t="s">
        <v>106</v>
      </c>
      <c r="BD28" s="235" t="str">
        <f>IF(F28="","",Tabla1[[#This Row],[sem 01]]&amp;Tabla1[[#This Row],[sem 02]]&amp;Tabla1[[#This Row],[sem 03]])</f>
        <v>PPP</v>
      </c>
      <c r="BE28" s="236" t="str">
        <f>IF(TRIM(F28)="","",$B$1&amp;"-"&amp;SUBSTITUTE(Tabla1[[#This Row],[Mes Inscrito]]," ","")&amp;"-"&amp;SUBSTITUTE(Tabla1[[#This Row],[Dia de clases Inscrito]]," ","")&amp;"-"&amp;SUBSTITUTE(Tabla1[[#This Row],[Horario Inscrito]]," ","")&amp;"-"&amp;Tabla1[[#This Row],[Fecha Inicio grupo]])</f>
        <v>Cajamarca-Enero-Sábado-10:00a12:30pm-45668</v>
      </c>
      <c r="BF28" s="252" t="str">
        <f>IF(F28="","",Tabla1[[#This Row],[Curso]])</f>
        <v>Oratoria y Filosofía</v>
      </c>
      <c r="BG28" s="253" t="str">
        <f>+IF(TRIM(F28)="","",$B$1&amp;"-"&amp;TRIM(Tabla1[[#This Row],[Mes Inscrito]])&amp;"-"&amp;TRIM(Tabla1[[#This Row],[Dia de clases Inscrito]])&amp;"-"&amp;TRIM(Tabla1[[#This Row],[Horario Inscrito]])&amp;"-"&amp;TRIM(Tabla1[[#This Row],[Fecha Inicio grupo]])&amp;"-"&amp;TRIM(Tabla1[[#This Row],[Tipo Incrito]]))</f>
        <v>Cajamarca-Enero-Sábado-10:00 a 12:30 pm-45668-Inscrito Nuevo</v>
      </c>
      <c r="BH28" s="309"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10">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8" s="310"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10" t="str">
        <f>IF(Tabla1[[#This Row],[Fecha Inicio grupo]]="","",IFERROR(VLOOKUP(Tabla1[[#This Row],[Mes de Alta como miembro]],Parámetros!$AM$2:$AN$16,2,0),"01/01/1900"))</f>
        <v>01/01/1900</v>
      </c>
    </row>
    <row r="29" spans="1:63" s="25" customFormat="1" ht="13.9">
      <c r="A29" s="69">
        <v>26</v>
      </c>
      <c r="B29" s="30" t="s">
        <v>72</v>
      </c>
      <c r="C29" s="35" t="s">
        <v>73</v>
      </c>
      <c r="D29" s="43" t="s">
        <v>97</v>
      </c>
      <c r="E29" s="43" t="s">
        <v>98</v>
      </c>
      <c r="F29" s="46">
        <v>45667</v>
      </c>
      <c r="G29" s="46" t="s">
        <v>99</v>
      </c>
      <c r="H29" s="165" t="s">
        <v>200</v>
      </c>
      <c r="I29" s="43" t="s">
        <v>201</v>
      </c>
      <c r="J29" s="29" t="s">
        <v>202</v>
      </c>
      <c r="K29" s="70">
        <v>922957752</v>
      </c>
      <c r="L29" s="69" t="s">
        <v>203</v>
      </c>
      <c r="M29" s="47">
        <v>32856</v>
      </c>
      <c r="N29" s="239">
        <f ca="1">IF(Tabla1[[#This Row],[Fecha de nac]]="","",IF(Tabla1[[#This Row],[Fecha Finalización]] &gt;=TODAY(), DATEDIF(Tabla1[[#This Row],[Fecha de nac]],TODAY(),"y"), ROUNDDOWN((Tabla1[[#This Row],[Fecha Finalización]] -Tabla1[[#This Row],[Fecha de nac]])/365,0)))</f>
        <v>35</v>
      </c>
      <c r="O29" s="170" t="s">
        <v>104</v>
      </c>
      <c r="P29" s="35" t="s">
        <v>82</v>
      </c>
      <c r="Q29" s="68"/>
      <c r="R29" s="68"/>
      <c r="S29" s="68"/>
      <c r="T29" s="68"/>
      <c r="U29" s="244">
        <f>IF(F29="","",Tabla1[[#This Row],[Fecha Inicio grupo]]+3*7-7)</f>
        <v>45681</v>
      </c>
      <c r="V29" s="245">
        <f>IF(F29="","",EDATE(Tabla1[[#This Row],[Fecha Inicio grupo]],3))</f>
        <v>45757</v>
      </c>
      <c r="W29" s="35" t="s">
        <v>105</v>
      </c>
      <c r="X29" s="35" t="s">
        <v>105</v>
      </c>
      <c r="Y29" s="77" t="s">
        <v>84</v>
      </c>
      <c r="Z29" s="77" t="s">
        <v>84</v>
      </c>
      <c r="AA29" s="77" t="s">
        <v>84</v>
      </c>
      <c r="AB29" s="77" t="s">
        <v>84</v>
      </c>
      <c r="AC29" s="77" t="s">
        <v>84</v>
      </c>
      <c r="AD29" s="77"/>
      <c r="AE29" s="77"/>
      <c r="AF29" s="77"/>
      <c r="AG29" s="77"/>
      <c r="AH29" s="77"/>
      <c r="AI29" s="77"/>
      <c r="AJ29" s="77"/>
      <c r="AK29" s="77"/>
      <c r="AL29" s="77"/>
      <c r="AM29" s="77"/>
      <c r="AN29" s="77"/>
      <c r="AO29" s="146"/>
      <c r="AP29" s="247" t="str">
        <f>IF(F29="","",IFERROR(VLOOKUP(SUBSTITUTE(SUBSTITUTE(Tabla1[[#This Row],[Uso Sistemas]],"T","P"),"N","F"),Parámetros!$M$2:$N$17,2,0),"Completar hasta 3ra sem. para evaluar a Probacionista"))</f>
        <v>Asistió</v>
      </c>
      <c r="AQ29" s="40"/>
      <c r="AR29" s="202"/>
      <c r="AS29" s="40"/>
      <c r="AT29" s="29"/>
      <c r="AU29" s="56"/>
      <c r="AV29" s="56"/>
      <c r="AW29" s="56"/>
      <c r="AX29" s="249">
        <f>IF(V29="","",EOMONTH(EDATE(Tabla1[[#This Row],[Fecha Finalización]],2),0))</f>
        <v>45838</v>
      </c>
      <c r="AY29" s="40"/>
      <c r="AZ29" s="250">
        <f>IF(V29="","",EOMONTH(EDATE(Tabla1[[#This Row],[Fecha Finalización]],3),0))</f>
        <v>45869</v>
      </c>
      <c r="BA29" s="40"/>
      <c r="BB29" s="40"/>
      <c r="BC29" s="278" t="s">
        <v>115</v>
      </c>
      <c r="BD29" s="235" t="str">
        <f>IF(F29="","",Tabla1[[#This Row],[sem 01]]&amp;Tabla1[[#This Row],[sem 02]]&amp;Tabla1[[#This Row],[sem 03]])</f>
        <v>PPP</v>
      </c>
      <c r="BE29" s="236" t="str">
        <f>IF(TRIM(F29)="","",$B$1&amp;"-"&amp;SUBSTITUTE(Tabla1[[#This Row],[Mes Inscrito]]," ","")&amp;"-"&amp;SUBSTITUTE(Tabla1[[#This Row],[Dia de clases Inscrito]]," ","")&amp;"-"&amp;SUBSTITUTE(Tabla1[[#This Row],[Horario Inscrito]]," ","")&amp;"-"&amp;Tabla1[[#This Row],[Fecha Inicio grupo]])</f>
        <v>Cajamarca-Enero-Viernes-3:30a6:00pm-45667</v>
      </c>
      <c r="BF29" s="252" t="str">
        <f>IF(F29="","",Tabla1[[#This Row],[Curso]])</f>
        <v>Oratoria y Filosofía</v>
      </c>
      <c r="BG29" s="253" t="str">
        <f>+IF(TRIM(F29)="","",$B$1&amp;"-"&amp;TRIM(Tabla1[[#This Row],[Mes Inscrito]])&amp;"-"&amp;TRIM(Tabla1[[#This Row],[Dia de clases Inscrito]])&amp;"-"&amp;TRIM(Tabla1[[#This Row],[Horario Inscrito]])&amp;"-"&amp;TRIM(Tabla1[[#This Row],[Fecha Inicio grupo]])&amp;"-"&amp;TRIM(Tabla1[[#This Row],[Tipo Incrito]]))</f>
        <v>Cajamarca-Enero-Viernes-3:30 a 6:00 pm-45667-Inscrito Nuevo</v>
      </c>
      <c r="BH29" s="309"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10">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9" s="310"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10" t="str">
        <f>IF(Tabla1[[#This Row],[Fecha Inicio grupo]]="","",IFERROR(VLOOKUP(Tabla1[[#This Row],[Mes de Alta como miembro]],Parámetros!$AM$2:$AN$16,2,0),"01/01/1900"))</f>
        <v>01/01/1900</v>
      </c>
    </row>
    <row r="30" spans="1:63" s="25" customFormat="1" ht="13.9">
      <c r="A30" s="69">
        <v>27</v>
      </c>
      <c r="B30" s="30" t="s">
        <v>72</v>
      </c>
      <c r="C30" s="35" t="s">
        <v>73</v>
      </c>
      <c r="D30" s="43" t="s">
        <v>97</v>
      </c>
      <c r="E30" s="43" t="s">
        <v>98</v>
      </c>
      <c r="F30" s="46">
        <v>45667</v>
      </c>
      <c r="G30" s="46" t="s">
        <v>99</v>
      </c>
      <c r="H30" s="165" t="s">
        <v>204</v>
      </c>
      <c r="I30" s="43" t="s">
        <v>205</v>
      </c>
      <c r="J30" s="29" t="s">
        <v>206</v>
      </c>
      <c r="K30" s="70">
        <v>943907436</v>
      </c>
      <c r="L30" s="69" t="s">
        <v>207</v>
      </c>
      <c r="M30" s="47">
        <v>31330</v>
      </c>
      <c r="N30" s="239">
        <f ca="1">IF(Tabla1[[#This Row],[Fecha de nac]]="","",IF(Tabla1[[#This Row],[Fecha Finalización]] &gt;=TODAY(), DATEDIF(Tabla1[[#This Row],[Fecha de nac]],TODAY(),"y"), ROUNDDOWN((Tabla1[[#This Row],[Fecha Finalización]] -Tabla1[[#This Row],[Fecha de nac]])/365,0)))</f>
        <v>39</v>
      </c>
      <c r="O30" s="170" t="s">
        <v>104</v>
      </c>
      <c r="P30" s="35" t="s">
        <v>82</v>
      </c>
      <c r="Q30" s="68"/>
      <c r="R30" s="68"/>
      <c r="S30" s="68"/>
      <c r="T30" s="68"/>
      <c r="U30" s="244">
        <f>IF(F30="","",Tabla1[[#This Row],[Fecha Inicio grupo]]+3*7-7)</f>
        <v>45681</v>
      </c>
      <c r="V30" s="245">
        <f>IF(F30="","",EDATE(Tabla1[[#This Row],[Fecha Inicio grupo]],3))</f>
        <v>45757</v>
      </c>
      <c r="W30" s="35" t="s">
        <v>105</v>
      </c>
      <c r="X30" s="35" t="s">
        <v>105</v>
      </c>
      <c r="Y30" s="77" t="s">
        <v>84</v>
      </c>
      <c r="Z30" s="77" t="s">
        <v>95</v>
      </c>
      <c r="AA30" s="77" t="s">
        <v>84</v>
      </c>
      <c r="AB30" s="77" t="s">
        <v>84</v>
      </c>
      <c r="AC30" s="77" t="s">
        <v>95</v>
      </c>
      <c r="AD30" s="77"/>
      <c r="AE30" s="77"/>
      <c r="AF30" s="77"/>
      <c r="AG30" s="77"/>
      <c r="AH30" s="77"/>
      <c r="AI30" s="77"/>
      <c r="AJ30" s="77"/>
      <c r="AK30" s="77"/>
      <c r="AL30" s="77"/>
      <c r="AM30" s="77"/>
      <c r="AN30" s="77"/>
      <c r="AO30" s="146"/>
      <c r="AP30" s="247" t="str">
        <f>IF(F30="","",IFERROR(VLOOKUP(SUBSTITUTE(SUBSTITUTE(Tabla1[[#This Row],[Uso Sistemas]],"T","P"),"N","F"),Parámetros!$M$2:$N$17,2,0),"Completar hasta 3ra sem. para evaluar a Probacionista"))</f>
        <v>Asistió</v>
      </c>
      <c r="AQ30" s="40"/>
      <c r="AR30" s="202"/>
      <c r="AS30" s="40"/>
      <c r="AT30" s="29"/>
      <c r="AU30" s="56"/>
      <c r="AV30" s="56"/>
      <c r="AW30" s="56"/>
      <c r="AX30" s="249">
        <f>IF(V30="","",EOMONTH(EDATE(Tabla1[[#This Row],[Fecha Finalización]],2),0))</f>
        <v>45838</v>
      </c>
      <c r="AY30" s="40"/>
      <c r="AZ30" s="250">
        <f>IF(V30="","",EOMONTH(EDATE(Tabla1[[#This Row],[Fecha Finalización]],3),0))</f>
        <v>45869</v>
      </c>
      <c r="BA30" s="40"/>
      <c r="BB30" s="40"/>
      <c r="BC30" s="278" t="s">
        <v>115</v>
      </c>
      <c r="BD30" s="235" t="str">
        <f>IF(F30="","",Tabla1[[#This Row],[sem 01]]&amp;Tabla1[[#This Row],[sem 02]]&amp;Tabla1[[#This Row],[sem 03]])</f>
        <v>PFP</v>
      </c>
      <c r="BE30" s="236" t="str">
        <f>IF(TRIM(F30)="","",$B$1&amp;"-"&amp;SUBSTITUTE(Tabla1[[#This Row],[Mes Inscrito]]," ","")&amp;"-"&amp;SUBSTITUTE(Tabla1[[#This Row],[Dia de clases Inscrito]]," ","")&amp;"-"&amp;SUBSTITUTE(Tabla1[[#This Row],[Horario Inscrito]]," ","")&amp;"-"&amp;Tabla1[[#This Row],[Fecha Inicio grupo]])</f>
        <v>Cajamarca-Enero-Viernes-3:30a6:00pm-45667</v>
      </c>
      <c r="BF30" s="252" t="str">
        <f>IF(F30="","",Tabla1[[#This Row],[Curso]])</f>
        <v>Oratoria y Filosofía</v>
      </c>
      <c r="BG30" s="253" t="str">
        <f>+IF(TRIM(F30)="","",$B$1&amp;"-"&amp;TRIM(Tabla1[[#This Row],[Mes Inscrito]])&amp;"-"&amp;TRIM(Tabla1[[#This Row],[Dia de clases Inscrito]])&amp;"-"&amp;TRIM(Tabla1[[#This Row],[Horario Inscrito]])&amp;"-"&amp;TRIM(Tabla1[[#This Row],[Fecha Inicio grupo]])&amp;"-"&amp;TRIM(Tabla1[[#This Row],[Tipo Incrito]]))</f>
        <v>Cajamarca-Enero-Viernes-3:30 a 6:00 pm-45667-Inscrito Nuevo</v>
      </c>
      <c r="BH30" s="309"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10">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30" s="310"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10" t="str">
        <f>IF(Tabla1[[#This Row],[Fecha Inicio grupo]]="","",IFERROR(VLOOKUP(Tabla1[[#This Row],[Mes de Alta como miembro]],Parámetros!$AM$2:$AN$16,2,0),"01/01/1900"))</f>
        <v>01/01/1900</v>
      </c>
    </row>
    <row r="31" spans="1:63" s="25" customFormat="1" ht="13.9">
      <c r="A31" s="69">
        <v>28</v>
      </c>
      <c r="B31" s="30" t="s">
        <v>72</v>
      </c>
      <c r="C31" s="35" t="s">
        <v>73</v>
      </c>
      <c r="D31" s="43" t="s">
        <v>97</v>
      </c>
      <c r="E31" s="43" t="s">
        <v>98</v>
      </c>
      <c r="F31" s="46">
        <v>45667</v>
      </c>
      <c r="G31" s="46" t="s">
        <v>99</v>
      </c>
      <c r="H31" s="165" t="s">
        <v>208</v>
      </c>
      <c r="I31" s="43" t="s">
        <v>209</v>
      </c>
      <c r="J31" s="29" t="s">
        <v>210</v>
      </c>
      <c r="K31" s="70">
        <v>901173020</v>
      </c>
      <c r="L31" s="69" t="s">
        <v>211</v>
      </c>
      <c r="M31" s="47">
        <v>35259</v>
      </c>
      <c r="N31" s="239">
        <f ca="1">IF(Tabla1[[#This Row],[Fecha de nac]]="","",IF(Tabla1[[#This Row],[Fecha Finalización]] &gt;=TODAY(), DATEDIF(Tabla1[[#This Row],[Fecha de nac]],TODAY(),"y"), ROUNDDOWN((Tabla1[[#This Row],[Fecha Finalización]] -Tabla1[[#This Row],[Fecha de nac]])/365,0)))</f>
        <v>28</v>
      </c>
      <c r="O31" s="170" t="s">
        <v>104</v>
      </c>
      <c r="P31" s="35" t="s">
        <v>82</v>
      </c>
      <c r="Q31" s="68"/>
      <c r="R31" s="68"/>
      <c r="S31" s="68"/>
      <c r="T31" s="68"/>
      <c r="U31" s="244">
        <f>IF(F31="","",Tabla1[[#This Row],[Fecha Inicio grupo]]+3*7-7)</f>
        <v>45681</v>
      </c>
      <c r="V31" s="245">
        <f>IF(F31="","",EDATE(Tabla1[[#This Row],[Fecha Inicio grupo]],3))</f>
        <v>45757</v>
      </c>
      <c r="W31" s="35" t="s">
        <v>105</v>
      </c>
      <c r="X31" s="35" t="s">
        <v>105</v>
      </c>
      <c r="Y31" s="77" t="s">
        <v>84</v>
      </c>
      <c r="Z31" s="77" t="s">
        <v>84</v>
      </c>
      <c r="AA31" s="77" t="s">
        <v>84</v>
      </c>
      <c r="AB31" s="77" t="s">
        <v>84</v>
      </c>
      <c r="AC31" s="77" t="s">
        <v>95</v>
      </c>
      <c r="AD31" s="77"/>
      <c r="AE31" s="77"/>
      <c r="AF31" s="77"/>
      <c r="AG31" s="77"/>
      <c r="AH31" s="77"/>
      <c r="AI31" s="77"/>
      <c r="AJ31" s="77"/>
      <c r="AK31" s="77"/>
      <c r="AL31" s="77"/>
      <c r="AM31" s="77"/>
      <c r="AN31" s="77"/>
      <c r="AO31" s="146"/>
      <c r="AP31" s="247" t="str">
        <f>IF(F31="","",IFERROR(VLOOKUP(SUBSTITUTE(SUBSTITUTE(Tabla1[[#This Row],[Uso Sistemas]],"T","P"),"N","F"),Parámetros!$M$2:$N$17,2,0),"Completar hasta 3ra sem. para evaluar a Probacionista"))</f>
        <v>Asistió</v>
      </c>
      <c r="AQ31" s="40"/>
      <c r="AR31" s="202"/>
      <c r="AS31" s="40"/>
      <c r="AT31" s="29"/>
      <c r="AU31" s="56"/>
      <c r="AV31" s="56"/>
      <c r="AW31" s="56"/>
      <c r="AX31" s="249">
        <f>IF(V31="","",EOMONTH(EDATE(Tabla1[[#This Row],[Fecha Finalización]],2),0))</f>
        <v>45838</v>
      </c>
      <c r="AY31" s="40"/>
      <c r="AZ31" s="250">
        <f>IF(V31="","",EOMONTH(EDATE(Tabla1[[#This Row],[Fecha Finalización]],3),0))</f>
        <v>45869</v>
      </c>
      <c r="BA31" s="40"/>
      <c r="BB31" s="40"/>
      <c r="BC31" s="278" t="s">
        <v>115</v>
      </c>
      <c r="BD31" s="235" t="str">
        <f>IF(F31="","",Tabla1[[#This Row],[sem 01]]&amp;Tabla1[[#This Row],[sem 02]]&amp;Tabla1[[#This Row],[sem 03]])</f>
        <v>PPP</v>
      </c>
      <c r="BE31" s="236" t="str">
        <f>IF(TRIM(F31)="","",$B$1&amp;"-"&amp;SUBSTITUTE(Tabla1[[#This Row],[Mes Inscrito]]," ","")&amp;"-"&amp;SUBSTITUTE(Tabla1[[#This Row],[Dia de clases Inscrito]]," ","")&amp;"-"&amp;SUBSTITUTE(Tabla1[[#This Row],[Horario Inscrito]]," ","")&amp;"-"&amp;Tabla1[[#This Row],[Fecha Inicio grupo]])</f>
        <v>Cajamarca-Enero-Viernes-3:30a6:00pm-45667</v>
      </c>
      <c r="BF31" s="252" t="str">
        <f>IF(F31="","",Tabla1[[#This Row],[Curso]])</f>
        <v>Oratoria y Filosofía</v>
      </c>
      <c r="BG31" s="253" t="str">
        <f>+IF(TRIM(F31)="","",$B$1&amp;"-"&amp;TRIM(Tabla1[[#This Row],[Mes Inscrito]])&amp;"-"&amp;TRIM(Tabla1[[#This Row],[Dia de clases Inscrito]])&amp;"-"&amp;TRIM(Tabla1[[#This Row],[Horario Inscrito]])&amp;"-"&amp;TRIM(Tabla1[[#This Row],[Fecha Inicio grupo]])&amp;"-"&amp;TRIM(Tabla1[[#This Row],[Tipo Incrito]]))</f>
        <v>Cajamarca-Enero-Viernes-3:30 a 6:00 pm-45667-Inscrito Nuevo</v>
      </c>
      <c r="BH31" s="309"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10">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31" s="310"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10" t="str">
        <f>IF(Tabla1[[#This Row],[Fecha Inicio grupo]]="","",IFERROR(VLOOKUP(Tabla1[[#This Row],[Mes de Alta como miembro]],Parámetros!$AM$2:$AN$16,2,0),"01/01/1900"))</f>
        <v>01/01/1900</v>
      </c>
    </row>
    <row r="32" spans="1:63" s="25" customFormat="1" ht="13.9">
      <c r="A32" s="69">
        <v>29</v>
      </c>
      <c r="B32" s="30" t="s">
        <v>72</v>
      </c>
      <c r="C32" s="35" t="s">
        <v>73</v>
      </c>
      <c r="D32" s="43" t="s">
        <v>74</v>
      </c>
      <c r="E32" s="43" t="s">
        <v>98</v>
      </c>
      <c r="F32" s="46">
        <v>45668</v>
      </c>
      <c r="G32" s="46" t="s">
        <v>128</v>
      </c>
      <c r="H32" s="165" t="s">
        <v>212</v>
      </c>
      <c r="I32" s="262" t="s">
        <v>213</v>
      </c>
      <c r="J32" s="29" t="s">
        <v>214</v>
      </c>
      <c r="K32" s="70">
        <v>976001681</v>
      </c>
      <c r="L32" s="69" t="s">
        <v>215</v>
      </c>
      <c r="M32" s="47">
        <v>36636</v>
      </c>
      <c r="N32" s="239">
        <f ca="1">IF(Tabla1[[#This Row],[Fecha de nac]]="","",IF(Tabla1[[#This Row],[Fecha Finalización]] &gt;=TODAY(), DATEDIF(Tabla1[[#This Row],[Fecha de nac]],TODAY(),"y"), ROUNDDOWN((Tabla1[[#This Row],[Fecha Finalización]] -Tabla1[[#This Row],[Fecha de nac]])/365,0)))</f>
        <v>24</v>
      </c>
      <c r="O32" s="170" t="s">
        <v>133</v>
      </c>
      <c r="P32" s="35" t="s">
        <v>82</v>
      </c>
      <c r="Q32" s="68"/>
      <c r="R32" s="68"/>
      <c r="S32" s="68"/>
      <c r="T32" s="68"/>
      <c r="U32" s="244">
        <f>IF(F32="","",Tabla1[[#This Row],[Fecha Inicio grupo]]+3*7-7)</f>
        <v>45682</v>
      </c>
      <c r="V32" s="245">
        <f>IF(F32="","",EDATE(Tabla1[[#This Row],[Fecha Inicio grupo]],3))</f>
        <v>45758</v>
      </c>
      <c r="W32" s="35" t="s">
        <v>105</v>
      </c>
      <c r="X32" s="35" t="s">
        <v>105</v>
      </c>
      <c r="Y32" s="77" t="s">
        <v>84</v>
      </c>
      <c r="Z32" s="77" t="s">
        <v>84</v>
      </c>
      <c r="AA32" s="77" t="s">
        <v>84</v>
      </c>
      <c r="AB32" s="77" t="s">
        <v>84</v>
      </c>
      <c r="AC32" s="77" t="s">
        <v>84</v>
      </c>
      <c r="AD32" s="77"/>
      <c r="AE32" s="77"/>
      <c r="AF32" s="77"/>
      <c r="AG32" s="77"/>
      <c r="AH32" s="77"/>
      <c r="AI32" s="77"/>
      <c r="AJ32" s="77"/>
      <c r="AK32" s="77"/>
      <c r="AL32" s="77"/>
      <c r="AM32" s="77"/>
      <c r="AN32" s="77"/>
      <c r="AO32" s="146"/>
      <c r="AP32" s="247" t="str">
        <f>IF(F32="","",IFERROR(VLOOKUP(SUBSTITUTE(SUBSTITUTE(Tabla1[[#This Row],[Uso Sistemas]],"T","P"),"N","F"),Parámetros!$M$2:$N$17,2,0),"Completar hasta 3ra sem. para evaluar a Probacionista"))</f>
        <v>Asistió</v>
      </c>
      <c r="AQ32" s="40"/>
      <c r="AR32" s="202"/>
      <c r="AS32" s="40"/>
      <c r="AT32" s="29"/>
      <c r="AU32" s="56"/>
      <c r="AV32" s="56"/>
      <c r="AW32" s="56"/>
      <c r="AX32" s="249">
        <f>IF(V32="","",EOMONTH(EDATE(Tabla1[[#This Row],[Fecha Finalización]],2),0))</f>
        <v>45838</v>
      </c>
      <c r="AY32" s="40"/>
      <c r="AZ32" s="250">
        <f>IF(V32="","",EOMONTH(EDATE(Tabla1[[#This Row],[Fecha Finalización]],3),0))</f>
        <v>45869</v>
      </c>
      <c r="BA32" s="40"/>
      <c r="BB32" s="40"/>
      <c r="BC32" s="278" t="s">
        <v>106</v>
      </c>
      <c r="BD32" s="235" t="str">
        <f>IF(F32="","",Tabla1[[#This Row],[sem 01]]&amp;Tabla1[[#This Row],[sem 02]]&amp;Tabla1[[#This Row],[sem 03]])</f>
        <v>PPP</v>
      </c>
      <c r="BE32" s="236" t="str">
        <f>IF(TRIM(F32)="","",$B$1&amp;"-"&amp;SUBSTITUTE(Tabla1[[#This Row],[Mes Inscrito]]," ","")&amp;"-"&amp;SUBSTITUTE(Tabla1[[#This Row],[Dia de clases Inscrito]]," ","")&amp;"-"&amp;SUBSTITUTE(Tabla1[[#This Row],[Horario Inscrito]]," ","")&amp;"-"&amp;Tabla1[[#This Row],[Fecha Inicio grupo]])</f>
        <v>Cajamarca-Enero-Sábado-3:30a6:00pm-45668</v>
      </c>
      <c r="BF32" s="252" t="str">
        <f>IF(F32="","",Tabla1[[#This Row],[Curso]])</f>
        <v>Oratoria y Filosofía</v>
      </c>
      <c r="BG32" s="253" t="str">
        <f>+IF(TRIM(F32)="","",$B$1&amp;"-"&amp;TRIM(Tabla1[[#This Row],[Mes Inscrito]])&amp;"-"&amp;TRIM(Tabla1[[#This Row],[Dia de clases Inscrito]])&amp;"-"&amp;TRIM(Tabla1[[#This Row],[Horario Inscrito]])&amp;"-"&amp;TRIM(Tabla1[[#This Row],[Fecha Inicio grupo]])&amp;"-"&amp;TRIM(Tabla1[[#This Row],[Tipo Incrito]]))</f>
        <v>Cajamarca-Enero-Sábado-3:30 a 6:00 pm-45668-Inscrito Nuevo</v>
      </c>
      <c r="BH32" s="309"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10">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2" s="310"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10" t="str">
        <f>IF(Tabla1[[#This Row],[Fecha Inicio grupo]]="","",IFERROR(VLOOKUP(Tabla1[[#This Row],[Mes de Alta como miembro]],Parámetros!$AM$2:$AN$16,2,0),"01/01/1900"))</f>
        <v>01/01/1900</v>
      </c>
    </row>
    <row r="33" spans="1:63" s="25" customFormat="1" ht="13.9">
      <c r="A33" s="69">
        <v>30</v>
      </c>
      <c r="B33" s="30" t="s">
        <v>72</v>
      </c>
      <c r="C33" s="35" t="s">
        <v>73</v>
      </c>
      <c r="D33" s="43" t="s">
        <v>86</v>
      </c>
      <c r="E33" s="43" t="s">
        <v>87</v>
      </c>
      <c r="F33" s="46">
        <v>45678</v>
      </c>
      <c r="G33" s="46" t="s">
        <v>88</v>
      </c>
      <c r="H33" s="165" t="s">
        <v>216</v>
      </c>
      <c r="I33" s="262" t="s">
        <v>217</v>
      </c>
      <c r="J33" s="29" t="s">
        <v>218</v>
      </c>
      <c r="K33" s="70">
        <v>976670020</v>
      </c>
      <c r="L33" s="69" t="s">
        <v>196</v>
      </c>
      <c r="M33" s="47">
        <v>27063</v>
      </c>
      <c r="N33" s="239">
        <f ca="1">IF(Tabla1[[#This Row],[Fecha de nac]]="","",IF(Tabla1[[#This Row],[Fecha Finalización]] &gt;=TODAY(), DATEDIF(Tabla1[[#This Row],[Fecha de nac]],TODAY(),"y"), ROUNDDOWN((Tabla1[[#This Row],[Fecha Finalización]] -Tabla1[[#This Row],[Fecha de nac]])/365,0)))</f>
        <v>51</v>
      </c>
      <c r="O33" s="170" t="s">
        <v>93</v>
      </c>
      <c r="P33" s="35" t="s">
        <v>82</v>
      </c>
      <c r="Q33" s="68"/>
      <c r="R33" s="68"/>
      <c r="S33" s="68"/>
      <c r="T33" s="68"/>
      <c r="U33" s="244">
        <f>IF(F33="","",Tabla1[[#This Row],[Fecha Inicio grupo]]+3*7-7)</f>
        <v>45692</v>
      </c>
      <c r="V33" s="245">
        <f>IF(F33="","",EDATE(Tabla1[[#This Row],[Fecha Inicio grupo]],3))</f>
        <v>45768</v>
      </c>
      <c r="W33" s="35" t="s">
        <v>94</v>
      </c>
      <c r="X33" s="35" t="s">
        <v>94</v>
      </c>
      <c r="Y33" s="77" t="s">
        <v>84</v>
      </c>
      <c r="Z33" s="77" t="s">
        <v>84</v>
      </c>
      <c r="AA33" s="77" t="s">
        <v>95</v>
      </c>
      <c r="AB33" s="77" t="s">
        <v>84</v>
      </c>
      <c r="AC33" s="77" t="s">
        <v>95</v>
      </c>
      <c r="AD33" s="77"/>
      <c r="AE33" s="77"/>
      <c r="AF33" s="77"/>
      <c r="AG33" s="77"/>
      <c r="AH33" s="77"/>
      <c r="AI33" s="77"/>
      <c r="AJ33" s="77"/>
      <c r="AK33" s="77"/>
      <c r="AL33" s="77"/>
      <c r="AM33" s="77"/>
      <c r="AN33" s="77"/>
      <c r="AO33" s="146"/>
      <c r="AP33" s="247" t="str">
        <f>IF(F33="","",IFERROR(VLOOKUP(SUBSTITUTE(SUBSTITUTE(Tabla1[[#This Row],[Uso Sistemas]],"T","P"),"N","F"),Parámetros!$M$2:$N$17,2,0),"Completar hasta 3ra sem. para evaluar a Probacionista"))</f>
        <v>Asistió</v>
      </c>
      <c r="AQ33" s="40"/>
      <c r="AR33" s="202"/>
      <c r="AS33" s="40"/>
      <c r="AT33" s="29"/>
      <c r="AU33" s="56"/>
      <c r="AV33" s="56"/>
      <c r="AW33" s="56"/>
      <c r="AX33" s="249">
        <f>IF(V33="","",EOMONTH(EDATE(Tabla1[[#This Row],[Fecha Finalización]],2),0))</f>
        <v>45838</v>
      </c>
      <c r="AY33" s="40"/>
      <c r="AZ33" s="250">
        <f>IF(V33="","",EOMONTH(EDATE(Tabla1[[#This Row],[Fecha Finalización]],3),0))</f>
        <v>45869</v>
      </c>
      <c r="BA33" s="40"/>
      <c r="BB33" s="40"/>
      <c r="BC33" s="278" t="s">
        <v>115</v>
      </c>
      <c r="BD33" s="235" t="str">
        <f>IF(F33="","",Tabla1[[#This Row],[sem 01]]&amp;Tabla1[[#This Row],[sem 02]]&amp;Tabla1[[#This Row],[sem 03]])</f>
        <v>PPF</v>
      </c>
      <c r="BE33" s="236" t="str">
        <f>IF(TRIM(F33)="","",$B$1&amp;"-"&amp;SUBSTITUTE(Tabla1[[#This Row],[Mes Inscrito]]," ","")&amp;"-"&amp;SUBSTITUTE(Tabla1[[#This Row],[Dia de clases Inscrito]]," ","")&amp;"-"&amp;SUBSTITUTE(Tabla1[[#This Row],[Horario Inscrito]]," ","")&amp;"-"&amp;Tabla1[[#This Row],[Fecha Inicio grupo]])</f>
        <v>Cajamarca-Enero-Martes-7:00a9:30pm-45678</v>
      </c>
      <c r="BF33" s="252" t="str">
        <f>IF(F33="","",Tabla1[[#This Row],[Curso]])</f>
        <v>Oratoria y Filosofía</v>
      </c>
      <c r="BG33" s="253" t="str">
        <f>+IF(TRIM(F33)="","",$B$1&amp;"-"&amp;TRIM(Tabla1[[#This Row],[Mes Inscrito]])&amp;"-"&amp;TRIM(Tabla1[[#This Row],[Dia de clases Inscrito]])&amp;"-"&amp;TRIM(Tabla1[[#This Row],[Horario Inscrito]])&amp;"-"&amp;TRIM(Tabla1[[#This Row],[Fecha Inicio grupo]])&amp;"-"&amp;TRIM(Tabla1[[#This Row],[Tipo Incrito]]))</f>
        <v>Cajamarca-Enero-Martes-7:00 a 9:30 pm-45678-Inscrito Nuevo</v>
      </c>
      <c r="BH33" s="309"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10">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3" s="310"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10" t="str">
        <f>IF(Tabla1[[#This Row],[Fecha Inicio grupo]]="","",IFERROR(VLOOKUP(Tabla1[[#This Row],[Mes de Alta como miembro]],Parámetros!$AM$2:$AN$16,2,0),"01/01/1900"))</f>
        <v>01/01/1900</v>
      </c>
    </row>
    <row r="34" spans="1:63" s="25" customFormat="1" ht="13.9">
      <c r="A34" s="69">
        <v>31</v>
      </c>
      <c r="B34" s="30" t="s">
        <v>72</v>
      </c>
      <c r="C34" s="35" t="s">
        <v>73</v>
      </c>
      <c r="D34" s="65" t="s">
        <v>86</v>
      </c>
      <c r="E34" s="43" t="s">
        <v>87</v>
      </c>
      <c r="F34" s="46">
        <v>45678</v>
      </c>
      <c r="G34" s="46" t="s">
        <v>88</v>
      </c>
      <c r="H34" s="165" t="s">
        <v>219</v>
      </c>
      <c r="I34" s="43" t="s">
        <v>220</v>
      </c>
      <c r="J34" s="29" t="s">
        <v>221</v>
      </c>
      <c r="K34" s="70">
        <v>926224090</v>
      </c>
      <c r="L34" s="69" t="s">
        <v>222</v>
      </c>
      <c r="M34" s="47">
        <v>35148</v>
      </c>
      <c r="N34" s="239">
        <f ca="1">IF(Tabla1[[#This Row],[Fecha de nac]]="","",IF(Tabla1[[#This Row],[Fecha Finalización]] &gt;=TODAY(), DATEDIF(Tabla1[[#This Row],[Fecha de nac]],TODAY(),"y"), ROUNDDOWN((Tabla1[[#This Row],[Fecha Finalización]] -Tabla1[[#This Row],[Fecha de nac]])/365,0)))</f>
        <v>28</v>
      </c>
      <c r="O34" s="170" t="s">
        <v>93</v>
      </c>
      <c r="P34" s="35" t="s">
        <v>82</v>
      </c>
      <c r="Q34" s="68"/>
      <c r="R34" s="68"/>
      <c r="S34" s="68"/>
      <c r="T34" s="68"/>
      <c r="U34" s="244">
        <f>IF(F34="","",Tabla1[[#This Row],[Fecha Inicio grupo]]+3*7-7)</f>
        <v>45692</v>
      </c>
      <c r="V34" s="245">
        <f>IF(F34="","",EDATE(Tabla1[[#This Row],[Fecha Inicio grupo]],3))</f>
        <v>45768</v>
      </c>
      <c r="W34" s="35" t="s">
        <v>94</v>
      </c>
      <c r="X34" s="35" t="s">
        <v>94</v>
      </c>
      <c r="Y34" s="77" t="s">
        <v>84</v>
      </c>
      <c r="Z34" s="77" t="s">
        <v>84</v>
      </c>
      <c r="AA34" s="77" t="s">
        <v>84</v>
      </c>
      <c r="AB34" s="77" t="s">
        <v>95</v>
      </c>
      <c r="AC34" s="77" t="s">
        <v>95</v>
      </c>
      <c r="AD34" s="77"/>
      <c r="AE34" s="77"/>
      <c r="AF34" s="77"/>
      <c r="AG34" s="77"/>
      <c r="AH34" s="77"/>
      <c r="AI34" s="77"/>
      <c r="AJ34" s="77"/>
      <c r="AK34" s="77"/>
      <c r="AL34" s="77"/>
      <c r="AM34" s="77"/>
      <c r="AN34" s="77"/>
      <c r="AO34" s="146"/>
      <c r="AP34" s="247" t="str">
        <f>IF(F34="","",IFERROR(VLOOKUP(SUBSTITUTE(SUBSTITUTE(Tabla1[[#This Row],[Uso Sistemas]],"T","P"),"N","F"),Parámetros!$M$2:$N$17,2,0),"Completar hasta 3ra sem. para evaluar a Probacionista"))</f>
        <v>Asistió</v>
      </c>
      <c r="AQ34" s="40"/>
      <c r="AR34" s="202"/>
      <c r="AS34" s="40"/>
      <c r="AT34" s="29"/>
      <c r="AU34" s="56"/>
      <c r="AV34" s="56"/>
      <c r="AW34" s="56"/>
      <c r="AX34" s="249">
        <f>IF(V34="","",EOMONTH(EDATE(Tabla1[[#This Row],[Fecha Finalización]],2),0))</f>
        <v>45838</v>
      </c>
      <c r="AY34" s="40"/>
      <c r="AZ34" s="250">
        <f>IF(V34="","",EOMONTH(EDATE(Tabla1[[#This Row],[Fecha Finalización]],3),0))</f>
        <v>45869</v>
      </c>
      <c r="BA34" s="40"/>
      <c r="BB34" s="40"/>
      <c r="BC34" s="278" t="s">
        <v>115</v>
      </c>
      <c r="BD34" s="235" t="str">
        <f>IF(F34="","",Tabla1[[#This Row],[sem 01]]&amp;Tabla1[[#This Row],[sem 02]]&amp;Tabla1[[#This Row],[sem 03]])</f>
        <v>PPP</v>
      </c>
      <c r="BE34" s="236" t="str">
        <f>IF(TRIM(F34)="","",$B$1&amp;"-"&amp;SUBSTITUTE(Tabla1[[#This Row],[Mes Inscrito]]," ","")&amp;"-"&amp;SUBSTITUTE(Tabla1[[#This Row],[Dia de clases Inscrito]]," ","")&amp;"-"&amp;SUBSTITUTE(Tabla1[[#This Row],[Horario Inscrito]]," ","")&amp;"-"&amp;Tabla1[[#This Row],[Fecha Inicio grupo]])</f>
        <v>Cajamarca-Enero-Martes-7:00a9:30pm-45678</v>
      </c>
      <c r="BF34" s="252" t="str">
        <f>IF(F34="","",Tabla1[[#This Row],[Curso]])</f>
        <v>Oratoria y Filosofía</v>
      </c>
      <c r="BG34" s="253" t="str">
        <f>+IF(TRIM(F34)="","",$B$1&amp;"-"&amp;TRIM(Tabla1[[#This Row],[Mes Inscrito]])&amp;"-"&amp;TRIM(Tabla1[[#This Row],[Dia de clases Inscrito]])&amp;"-"&amp;TRIM(Tabla1[[#This Row],[Horario Inscrito]])&amp;"-"&amp;TRIM(Tabla1[[#This Row],[Fecha Inicio grupo]])&amp;"-"&amp;TRIM(Tabla1[[#This Row],[Tipo Incrito]]))</f>
        <v>Cajamarca-Enero-Martes-7:00 a 9:30 pm-45678-Inscrito Nuevo</v>
      </c>
      <c r="BH34" s="309"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10">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4" s="310"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10" t="str">
        <f>IF(Tabla1[[#This Row],[Fecha Inicio grupo]]="","",IFERROR(VLOOKUP(Tabla1[[#This Row],[Mes de Alta como miembro]],Parámetros!$AM$2:$AN$16,2,0),"01/01/1900"))</f>
        <v>01/01/1900</v>
      </c>
    </row>
    <row r="35" spans="1:63" s="25" customFormat="1" ht="13.9">
      <c r="A35" s="69">
        <v>32</v>
      </c>
      <c r="B35" s="30" t="s">
        <v>72</v>
      </c>
      <c r="C35" s="35" t="s">
        <v>73</v>
      </c>
      <c r="D35" s="65" t="s">
        <v>86</v>
      </c>
      <c r="E35" s="43" t="s">
        <v>87</v>
      </c>
      <c r="F35" s="46">
        <v>45678</v>
      </c>
      <c r="G35" s="46" t="s">
        <v>88</v>
      </c>
      <c r="H35" s="165" t="s">
        <v>223</v>
      </c>
      <c r="I35" s="43" t="s">
        <v>224</v>
      </c>
      <c r="J35" s="29" t="s">
        <v>225</v>
      </c>
      <c r="K35" s="70">
        <v>926104143</v>
      </c>
      <c r="L35" s="69" t="s">
        <v>226</v>
      </c>
      <c r="M35" s="47">
        <v>38363</v>
      </c>
      <c r="N35" s="239">
        <f ca="1">IF(Tabla1[[#This Row],[Fecha de nac]]="","",IF(Tabla1[[#This Row],[Fecha Finalización]] &gt;=TODAY(), DATEDIF(Tabla1[[#This Row],[Fecha de nac]],TODAY(),"y"), ROUNDDOWN((Tabla1[[#This Row],[Fecha Finalización]] -Tabla1[[#This Row],[Fecha de nac]])/365,0)))</f>
        <v>20</v>
      </c>
      <c r="O35" s="170" t="s">
        <v>93</v>
      </c>
      <c r="P35" s="35" t="s">
        <v>82</v>
      </c>
      <c r="Q35" s="68"/>
      <c r="R35" s="68"/>
      <c r="S35" s="68"/>
      <c r="T35" s="68"/>
      <c r="U35" s="244">
        <f>IF(F35="","",Tabla1[[#This Row],[Fecha Inicio grupo]]+3*7-7)</f>
        <v>45692</v>
      </c>
      <c r="V35" s="245">
        <f>IF(F35="","",EDATE(Tabla1[[#This Row],[Fecha Inicio grupo]],3))</f>
        <v>45768</v>
      </c>
      <c r="W35" s="35" t="s">
        <v>94</v>
      </c>
      <c r="X35" s="35" t="s">
        <v>94</v>
      </c>
      <c r="Y35" s="77" t="s">
        <v>84</v>
      </c>
      <c r="Z35" s="77" t="s">
        <v>84</v>
      </c>
      <c r="AA35" s="77" t="s">
        <v>84</v>
      </c>
      <c r="AB35" s="77" t="s">
        <v>95</v>
      </c>
      <c r="AC35" s="77" t="s">
        <v>95</v>
      </c>
      <c r="AD35" s="77"/>
      <c r="AE35" s="77"/>
      <c r="AF35" s="77"/>
      <c r="AG35" s="77"/>
      <c r="AH35" s="77"/>
      <c r="AI35" s="77"/>
      <c r="AJ35" s="77"/>
      <c r="AK35" s="77"/>
      <c r="AL35" s="77"/>
      <c r="AM35" s="77"/>
      <c r="AN35" s="77"/>
      <c r="AO35" s="146"/>
      <c r="AP35" s="247" t="str">
        <f>IF(F35="","",IFERROR(VLOOKUP(SUBSTITUTE(SUBSTITUTE(Tabla1[[#This Row],[Uso Sistemas]],"T","P"),"N","F"),Parámetros!$M$2:$N$17,2,0),"Completar hasta 3ra sem. para evaluar a Probacionista"))</f>
        <v>Asistió</v>
      </c>
      <c r="AQ35" s="40"/>
      <c r="AR35" s="202"/>
      <c r="AS35" s="40"/>
      <c r="AT35" s="29"/>
      <c r="AU35" s="56"/>
      <c r="AV35" s="56"/>
      <c r="AW35" s="56"/>
      <c r="AX35" s="249">
        <f>IF(V35="","",EOMONTH(EDATE(Tabla1[[#This Row],[Fecha Finalización]],2),0))</f>
        <v>45838</v>
      </c>
      <c r="AY35" s="40"/>
      <c r="AZ35" s="250">
        <f>IF(V35="","",EOMONTH(EDATE(Tabla1[[#This Row],[Fecha Finalización]],3),0))</f>
        <v>45869</v>
      </c>
      <c r="BA35" s="40"/>
      <c r="BB35" s="40"/>
      <c r="BC35" s="278" t="s">
        <v>115</v>
      </c>
      <c r="BD35" s="235" t="str">
        <f>IF(F35="","",Tabla1[[#This Row],[sem 01]]&amp;Tabla1[[#This Row],[sem 02]]&amp;Tabla1[[#This Row],[sem 03]])</f>
        <v>PPP</v>
      </c>
      <c r="BE35" s="236" t="str">
        <f>IF(TRIM(F35)="","",$B$1&amp;"-"&amp;SUBSTITUTE(Tabla1[[#This Row],[Mes Inscrito]]," ","")&amp;"-"&amp;SUBSTITUTE(Tabla1[[#This Row],[Dia de clases Inscrito]]," ","")&amp;"-"&amp;SUBSTITUTE(Tabla1[[#This Row],[Horario Inscrito]]," ","")&amp;"-"&amp;Tabla1[[#This Row],[Fecha Inicio grupo]])</f>
        <v>Cajamarca-Enero-Martes-7:00a9:30pm-45678</v>
      </c>
      <c r="BF35" s="252" t="str">
        <f>IF(F35="","",Tabla1[[#This Row],[Curso]])</f>
        <v>Oratoria y Filosofía</v>
      </c>
      <c r="BG35" s="253" t="str">
        <f>+IF(TRIM(F35)="","",$B$1&amp;"-"&amp;TRIM(Tabla1[[#This Row],[Mes Inscrito]])&amp;"-"&amp;TRIM(Tabla1[[#This Row],[Dia de clases Inscrito]])&amp;"-"&amp;TRIM(Tabla1[[#This Row],[Horario Inscrito]])&amp;"-"&amp;TRIM(Tabla1[[#This Row],[Fecha Inicio grupo]])&amp;"-"&amp;TRIM(Tabla1[[#This Row],[Tipo Incrito]]))</f>
        <v>Cajamarca-Enero-Martes-7:00 a 9:30 pm-45678-Inscrito Nuevo</v>
      </c>
      <c r="BH35" s="309"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10">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5" s="310"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10" t="str">
        <f>IF(Tabla1[[#This Row],[Fecha Inicio grupo]]="","",IFERROR(VLOOKUP(Tabla1[[#This Row],[Mes de Alta como miembro]],Parámetros!$AM$2:$AN$16,2,0),"01/01/1900"))</f>
        <v>01/01/1900</v>
      </c>
    </row>
    <row r="36" spans="1:63" s="25" customFormat="1" ht="13.9">
      <c r="A36" s="69">
        <v>33</v>
      </c>
      <c r="B36" s="30" t="s">
        <v>72</v>
      </c>
      <c r="C36" s="35" t="s">
        <v>73</v>
      </c>
      <c r="D36" s="65" t="s">
        <v>86</v>
      </c>
      <c r="E36" s="43" t="s">
        <v>87</v>
      </c>
      <c r="F36" s="46">
        <v>45678</v>
      </c>
      <c r="G36" s="46" t="s">
        <v>88</v>
      </c>
      <c r="H36" s="165" t="s">
        <v>227</v>
      </c>
      <c r="I36" s="43" t="s">
        <v>228</v>
      </c>
      <c r="J36" s="29" t="s">
        <v>229</v>
      </c>
      <c r="K36" s="70">
        <v>917529830</v>
      </c>
      <c r="L36" s="69" t="s">
        <v>230</v>
      </c>
      <c r="M36" s="47">
        <v>38362</v>
      </c>
      <c r="N36" s="239">
        <f ca="1">IF(Tabla1[[#This Row],[Fecha de nac]]="","",IF(Tabla1[[#This Row],[Fecha Finalización]] &gt;=TODAY(), DATEDIF(Tabla1[[#This Row],[Fecha de nac]],TODAY(),"y"), ROUNDDOWN((Tabla1[[#This Row],[Fecha Finalización]] -Tabla1[[#This Row],[Fecha de nac]])/365,0)))</f>
        <v>20</v>
      </c>
      <c r="O36" s="170" t="s">
        <v>93</v>
      </c>
      <c r="P36" s="35" t="s">
        <v>82</v>
      </c>
      <c r="Q36" s="68"/>
      <c r="R36" s="68"/>
      <c r="S36" s="68"/>
      <c r="T36" s="68"/>
      <c r="U36" s="244">
        <f>IF(F36="","",Tabla1[[#This Row],[Fecha Inicio grupo]]+3*7-7)</f>
        <v>45692</v>
      </c>
      <c r="V36" s="245">
        <f>IF(F36="","",EDATE(Tabla1[[#This Row],[Fecha Inicio grupo]],3))</f>
        <v>45768</v>
      </c>
      <c r="W36" s="35" t="s">
        <v>94</v>
      </c>
      <c r="X36" s="35" t="s">
        <v>94</v>
      </c>
      <c r="Y36" s="77" t="s">
        <v>84</v>
      </c>
      <c r="Z36" s="77" t="s">
        <v>84</v>
      </c>
      <c r="AA36" s="77" t="s">
        <v>95</v>
      </c>
      <c r="AB36" s="77" t="s">
        <v>84</v>
      </c>
      <c r="AC36" s="77" t="s">
        <v>84</v>
      </c>
      <c r="AD36" s="77"/>
      <c r="AE36" s="77"/>
      <c r="AF36" s="77"/>
      <c r="AG36" s="77"/>
      <c r="AH36" s="77"/>
      <c r="AI36" s="77"/>
      <c r="AJ36" s="77"/>
      <c r="AK36" s="77"/>
      <c r="AL36" s="77"/>
      <c r="AM36" s="77"/>
      <c r="AN36" s="77"/>
      <c r="AO36" s="146"/>
      <c r="AP36" s="247" t="str">
        <f>IF(F36="","",IFERROR(VLOOKUP(SUBSTITUTE(SUBSTITUTE(Tabla1[[#This Row],[Uso Sistemas]],"T","P"),"N","F"),Parámetros!$M$2:$N$17,2,0),"Completar hasta 3ra sem. para evaluar a Probacionista"))</f>
        <v>Asistió</v>
      </c>
      <c r="AQ36" s="40"/>
      <c r="AR36" s="202"/>
      <c r="AS36" s="40"/>
      <c r="AT36" s="29"/>
      <c r="AU36" s="56"/>
      <c r="AV36" s="56"/>
      <c r="AW36" s="56"/>
      <c r="AX36" s="249">
        <f>IF(V36="","",EOMONTH(EDATE(Tabla1[[#This Row],[Fecha Finalización]],2),0))</f>
        <v>45838</v>
      </c>
      <c r="AY36" s="40"/>
      <c r="AZ36" s="250">
        <f>IF(V36="","",EOMONTH(EDATE(Tabla1[[#This Row],[Fecha Finalización]],3),0))</f>
        <v>45869</v>
      </c>
      <c r="BA36" s="40"/>
      <c r="BB36" s="40"/>
      <c r="BC36" s="278" t="s">
        <v>106</v>
      </c>
      <c r="BD36" s="235" t="str">
        <f>IF(F36="","",Tabla1[[#This Row],[sem 01]]&amp;Tabla1[[#This Row],[sem 02]]&amp;Tabla1[[#This Row],[sem 03]])</f>
        <v>PPF</v>
      </c>
      <c r="BE36" s="236" t="str">
        <f>IF(TRIM(F36)="","",$B$1&amp;"-"&amp;SUBSTITUTE(Tabla1[[#This Row],[Mes Inscrito]]," ","")&amp;"-"&amp;SUBSTITUTE(Tabla1[[#This Row],[Dia de clases Inscrito]]," ","")&amp;"-"&amp;SUBSTITUTE(Tabla1[[#This Row],[Horario Inscrito]]," ","")&amp;"-"&amp;Tabla1[[#This Row],[Fecha Inicio grupo]])</f>
        <v>Cajamarca-Enero-Martes-7:00a9:30pm-45678</v>
      </c>
      <c r="BF36" s="252" t="str">
        <f>IF(F36="","",Tabla1[[#This Row],[Curso]])</f>
        <v>Oratoria y Filosofía</v>
      </c>
      <c r="BG36" s="253" t="str">
        <f>+IF(TRIM(F36)="","",$B$1&amp;"-"&amp;TRIM(Tabla1[[#This Row],[Mes Inscrito]])&amp;"-"&amp;TRIM(Tabla1[[#This Row],[Dia de clases Inscrito]])&amp;"-"&amp;TRIM(Tabla1[[#This Row],[Horario Inscrito]])&amp;"-"&amp;TRIM(Tabla1[[#This Row],[Fecha Inicio grupo]])&amp;"-"&amp;TRIM(Tabla1[[#This Row],[Tipo Incrito]]))</f>
        <v>Cajamarca-Enero-Martes-7:00 a 9:30 pm-45678-Inscrito Nuevo</v>
      </c>
      <c r="BH36" s="309"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10">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6" s="310"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10" t="str">
        <f>IF(Tabla1[[#This Row],[Fecha Inicio grupo]]="","",IFERROR(VLOOKUP(Tabla1[[#This Row],[Mes de Alta como miembro]],Parámetros!$AM$2:$AN$16,2,0),"01/01/1900"))</f>
        <v>01/01/1900</v>
      </c>
    </row>
    <row r="37" spans="1:63" s="25" customFormat="1" ht="13.9">
      <c r="A37" s="69">
        <v>34</v>
      </c>
      <c r="B37" s="30" t="s">
        <v>72</v>
      </c>
      <c r="C37" s="35" t="s">
        <v>73</v>
      </c>
      <c r="D37" s="65" t="s">
        <v>86</v>
      </c>
      <c r="E37" s="43" t="s">
        <v>87</v>
      </c>
      <c r="F37" s="46">
        <v>45678</v>
      </c>
      <c r="G37" s="46" t="s">
        <v>88</v>
      </c>
      <c r="H37" s="165" t="s">
        <v>231</v>
      </c>
      <c r="I37" s="43" t="s">
        <v>232</v>
      </c>
      <c r="J37" s="29" t="s">
        <v>233</v>
      </c>
      <c r="K37" s="70">
        <v>994445761</v>
      </c>
      <c r="L37" s="69" t="s">
        <v>196</v>
      </c>
      <c r="M37" s="47">
        <v>38875</v>
      </c>
      <c r="N37" s="239">
        <f ca="1">IF(Tabla1[[#This Row],[Fecha de nac]]="","",IF(Tabla1[[#This Row],[Fecha Finalización]] &gt;=TODAY(), DATEDIF(Tabla1[[#This Row],[Fecha de nac]],TODAY(),"y"), ROUNDDOWN((Tabla1[[#This Row],[Fecha Finalización]] -Tabla1[[#This Row],[Fecha de nac]])/365,0)))</f>
        <v>18</v>
      </c>
      <c r="O37" s="170" t="s">
        <v>93</v>
      </c>
      <c r="P37" s="35" t="s">
        <v>82</v>
      </c>
      <c r="Q37" s="68"/>
      <c r="R37" s="68"/>
      <c r="S37" s="68"/>
      <c r="T37" s="68"/>
      <c r="U37" s="244">
        <f>IF(F37="","",Tabla1[[#This Row],[Fecha Inicio grupo]]+3*7-7)</f>
        <v>45692</v>
      </c>
      <c r="V37" s="245">
        <f>IF(F37="","",EDATE(Tabla1[[#This Row],[Fecha Inicio grupo]],3))</f>
        <v>45768</v>
      </c>
      <c r="W37" s="35" t="s">
        <v>94</v>
      </c>
      <c r="X37" s="35" t="s">
        <v>94</v>
      </c>
      <c r="Y37" s="77" t="s">
        <v>84</v>
      </c>
      <c r="Z37" s="77" t="s">
        <v>84</v>
      </c>
      <c r="AA37" s="77" t="s">
        <v>84</v>
      </c>
      <c r="AB37" s="77" t="s">
        <v>84</v>
      </c>
      <c r="AC37" s="77" t="s">
        <v>84</v>
      </c>
      <c r="AD37" s="77"/>
      <c r="AE37" s="77"/>
      <c r="AF37" s="77"/>
      <c r="AG37" s="77"/>
      <c r="AH37" s="77"/>
      <c r="AI37" s="77"/>
      <c r="AJ37" s="77"/>
      <c r="AK37" s="77"/>
      <c r="AL37" s="77"/>
      <c r="AM37" s="77"/>
      <c r="AN37" s="77"/>
      <c r="AO37" s="146"/>
      <c r="AP37" s="247" t="str">
        <f>IF(F37="","",IFERROR(VLOOKUP(SUBSTITUTE(SUBSTITUTE(Tabla1[[#This Row],[Uso Sistemas]],"T","P"),"N","F"),Parámetros!$M$2:$N$17,2,0),"Completar hasta 3ra sem. para evaluar a Probacionista"))</f>
        <v>Asistió</v>
      </c>
      <c r="AQ37" s="40"/>
      <c r="AR37" s="202"/>
      <c r="AS37" s="40"/>
      <c r="AT37" s="29"/>
      <c r="AU37" s="56"/>
      <c r="AV37" s="56"/>
      <c r="AW37" s="56"/>
      <c r="AX37" s="249">
        <f>IF(V37="","",EOMONTH(EDATE(Tabla1[[#This Row],[Fecha Finalización]],2),0))</f>
        <v>45838</v>
      </c>
      <c r="AY37" s="40"/>
      <c r="AZ37" s="250">
        <f>IF(V37="","",EOMONTH(EDATE(Tabla1[[#This Row],[Fecha Finalización]],3),0))</f>
        <v>45869</v>
      </c>
      <c r="BA37" s="40"/>
      <c r="BB37" s="40"/>
      <c r="BC37" s="278" t="s">
        <v>106</v>
      </c>
      <c r="BD37" s="235" t="str">
        <f>IF(F37="","",Tabla1[[#This Row],[sem 01]]&amp;Tabla1[[#This Row],[sem 02]]&amp;Tabla1[[#This Row],[sem 03]])</f>
        <v>PPP</v>
      </c>
      <c r="BE37" s="236" t="str">
        <f>IF(TRIM(F37)="","",$B$1&amp;"-"&amp;SUBSTITUTE(Tabla1[[#This Row],[Mes Inscrito]]," ","")&amp;"-"&amp;SUBSTITUTE(Tabla1[[#This Row],[Dia de clases Inscrito]]," ","")&amp;"-"&amp;SUBSTITUTE(Tabla1[[#This Row],[Horario Inscrito]]," ","")&amp;"-"&amp;Tabla1[[#This Row],[Fecha Inicio grupo]])</f>
        <v>Cajamarca-Enero-Martes-7:00a9:30pm-45678</v>
      </c>
      <c r="BF37" s="252" t="str">
        <f>IF(F37="","",Tabla1[[#This Row],[Curso]])</f>
        <v>Oratoria y Filosofía</v>
      </c>
      <c r="BG37" s="253" t="str">
        <f>+IF(TRIM(F37)="","",$B$1&amp;"-"&amp;TRIM(Tabla1[[#This Row],[Mes Inscrito]])&amp;"-"&amp;TRIM(Tabla1[[#This Row],[Dia de clases Inscrito]])&amp;"-"&amp;TRIM(Tabla1[[#This Row],[Horario Inscrito]])&amp;"-"&amp;TRIM(Tabla1[[#This Row],[Fecha Inicio grupo]])&amp;"-"&amp;TRIM(Tabla1[[#This Row],[Tipo Incrito]]))</f>
        <v>Cajamarca-Enero-Martes-7:00 a 9:30 pm-45678-Inscrito Nuevo</v>
      </c>
      <c r="BH37" s="309"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10">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7" s="310"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10" t="str">
        <f>IF(Tabla1[[#This Row],[Fecha Inicio grupo]]="","",IFERROR(VLOOKUP(Tabla1[[#This Row],[Mes de Alta como miembro]],Parámetros!$AM$2:$AN$16,2,0),"01/01/1900"))</f>
        <v>01/01/1900</v>
      </c>
    </row>
    <row r="38" spans="1:63" s="25" customFormat="1" ht="13.9">
      <c r="A38" s="69">
        <v>35</v>
      </c>
      <c r="B38" s="30" t="s">
        <v>72</v>
      </c>
      <c r="C38" s="35" t="s">
        <v>73</v>
      </c>
      <c r="D38" s="65" t="s">
        <v>74</v>
      </c>
      <c r="E38" s="43" t="s">
        <v>75</v>
      </c>
      <c r="F38" s="46">
        <v>45668</v>
      </c>
      <c r="G38" s="46" t="s">
        <v>76</v>
      </c>
      <c r="H38" s="165" t="s">
        <v>234</v>
      </c>
      <c r="I38" s="43" t="s">
        <v>235</v>
      </c>
      <c r="J38" s="29" t="s">
        <v>236</v>
      </c>
      <c r="K38" s="70">
        <v>934030571</v>
      </c>
      <c r="L38" s="69"/>
      <c r="M38" s="47">
        <v>37964</v>
      </c>
      <c r="N38" s="239">
        <f ca="1">IF(Tabla1[[#This Row],[Fecha de nac]]="","",IF(Tabla1[[#This Row],[Fecha Finalización]] &gt;=TODAY(), DATEDIF(Tabla1[[#This Row],[Fecha de nac]],TODAY(),"y"), ROUNDDOWN((Tabla1[[#This Row],[Fecha Finalización]] -Tabla1[[#This Row],[Fecha de nac]])/365,0)))</f>
        <v>21</v>
      </c>
      <c r="O38" s="170" t="s">
        <v>81</v>
      </c>
      <c r="P38" s="35" t="s">
        <v>146</v>
      </c>
      <c r="Q38" s="68"/>
      <c r="R38" s="68"/>
      <c r="S38" s="68"/>
      <c r="T38" s="68"/>
      <c r="U38" s="244">
        <f>IF(F38="","",Tabla1[[#This Row],[Fecha Inicio grupo]]+3*7-7)</f>
        <v>45682</v>
      </c>
      <c r="V38" s="245">
        <f>IF(F38="","",EDATE(Tabla1[[#This Row],[Fecha Inicio grupo]],3))</f>
        <v>45758</v>
      </c>
      <c r="W38" s="35" t="s">
        <v>83</v>
      </c>
      <c r="X38" s="35" t="s">
        <v>83</v>
      </c>
      <c r="Y38" s="77"/>
      <c r="Z38" s="77"/>
      <c r="AA38" s="77"/>
      <c r="AB38" s="77"/>
      <c r="AC38" s="77"/>
      <c r="AD38" s="77"/>
      <c r="AE38" s="77"/>
      <c r="AF38" s="77"/>
      <c r="AG38" s="77"/>
      <c r="AH38" s="77"/>
      <c r="AI38" s="77"/>
      <c r="AJ38" s="77"/>
      <c r="AK38" s="77"/>
      <c r="AL38" s="77"/>
      <c r="AM38" s="77"/>
      <c r="AN38" s="77"/>
      <c r="AO38" s="146"/>
      <c r="AP38" s="247" t="str">
        <f>IF(F38="","",IFERROR(VLOOKUP(SUBSTITUTE(SUBSTITUTE(Tabla1[[#This Row],[Uso Sistemas]],"T","P"),"N","F"),Parámetros!$M$2:$N$17,2,0),"Completar hasta 3ra sem. para evaluar a Probacionista"))</f>
        <v>Completar hasta 3ra sem. para evaluar a Probacionista</v>
      </c>
      <c r="AQ38" s="40"/>
      <c r="AR38" s="202"/>
      <c r="AS38" s="40"/>
      <c r="AT38" s="29"/>
      <c r="AU38" s="56"/>
      <c r="AV38" s="56"/>
      <c r="AW38" s="56"/>
      <c r="AX38" s="249">
        <f>IF(V38="","",EOMONTH(EDATE(Tabla1[[#This Row],[Fecha Finalización]],2),0))</f>
        <v>45838</v>
      </c>
      <c r="AY38" s="40"/>
      <c r="AZ38" s="250">
        <f>IF(V38="","",EOMONTH(EDATE(Tabla1[[#This Row],[Fecha Finalización]],3),0))</f>
        <v>45869</v>
      </c>
      <c r="BA38" s="40"/>
      <c r="BB38" s="40"/>
      <c r="BC38" s="278" t="s">
        <v>115</v>
      </c>
      <c r="BD38" s="235" t="str">
        <f>IF(F38="","",Tabla1[[#This Row],[sem 01]]&amp;Tabla1[[#This Row],[sem 02]]&amp;Tabla1[[#This Row],[sem 03]])</f>
        <v/>
      </c>
      <c r="BE38" s="236" t="str">
        <f>IF(TRIM(F38)="","",$B$1&amp;"-"&amp;SUBSTITUTE(Tabla1[[#This Row],[Mes Inscrito]]," ","")&amp;"-"&amp;SUBSTITUTE(Tabla1[[#This Row],[Dia de clases Inscrito]]," ","")&amp;"-"&amp;SUBSTITUTE(Tabla1[[#This Row],[Horario Inscrito]]," ","")&amp;"-"&amp;Tabla1[[#This Row],[Fecha Inicio grupo]])</f>
        <v>Cajamarca-Enero-Sábado-10:00a12:30pm-45668</v>
      </c>
      <c r="BF38" s="252" t="str">
        <f>IF(F38="","",Tabla1[[#This Row],[Curso]])</f>
        <v>Oratoria y Filosofía</v>
      </c>
      <c r="BG38" s="253" t="str">
        <f>+IF(TRIM(F38)="","",$B$1&amp;"-"&amp;TRIM(Tabla1[[#This Row],[Mes Inscrito]])&amp;"-"&amp;TRIM(Tabla1[[#This Row],[Dia de clases Inscrito]])&amp;"-"&amp;TRIM(Tabla1[[#This Row],[Horario Inscrito]])&amp;"-"&amp;TRIM(Tabla1[[#This Row],[Fecha Inicio grupo]])&amp;"-"&amp;TRIM(Tabla1[[#This Row],[Tipo Incrito]]))</f>
        <v>Cajamarca-Enero-Sábado-10:00 a 12:30 pm-45668-Pre-Inscrito</v>
      </c>
      <c r="BH38" s="309"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10" t="str">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8" s="310"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8" s="310" t="str">
        <f>IF(Tabla1[[#This Row],[Fecha Inicio grupo]]="","",IFERROR(VLOOKUP(Tabla1[[#This Row],[Mes de Alta como miembro]],Parámetros!$AM$2:$AN$16,2,0),"01/01/1900"))</f>
        <v>01/01/1900</v>
      </c>
    </row>
    <row r="39" spans="1:63" s="25" customFormat="1" ht="13.9">
      <c r="A39" s="69">
        <v>36</v>
      </c>
      <c r="B39" s="30" t="s">
        <v>72</v>
      </c>
      <c r="C39" s="35" t="s">
        <v>73</v>
      </c>
      <c r="D39" s="65" t="s">
        <v>86</v>
      </c>
      <c r="E39" s="43" t="s">
        <v>87</v>
      </c>
      <c r="F39" s="46">
        <v>45678</v>
      </c>
      <c r="G39" s="46" t="s">
        <v>88</v>
      </c>
      <c r="H39" s="165" t="s">
        <v>237</v>
      </c>
      <c r="I39" s="43" t="s">
        <v>238</v>
      </c>
      <c r="J39" s="29" t="s">
        <v>239</v>
      </c>
      <c r="K39" s="69">
        <v>963322261</v>
      </c>
      <c r="L39" s="69" t="s">
        <v>240</v>
      </c>
      <c r="M39" s="306">
        <v>39972</v>
      </c>
      <c r="N39" s="239">
        <f ca="1">IF(Tabla1[[#This Row],[Fecha de nac]]="","",IF(Tabla1[[#This Row],[Fecha Finalización]] &gt;=TODAY(), DATEDIF(Tabla1[[#This Row],[Fecha de nac]],TODAY(),"y"), ROUNDDOWN((Tabla1[[#This Row],[Fecha Finalización]] -Tabla1[[#This Row],[Fecha de nac]])/365,0)))</f>
        <v>15</v>
      </c>
      <c r="O39" s="170" t="s">
        <v>93</v>
      </c>
      <c r="P39" s="35" t="s">
        <v>241</v>
      </c>
      <c r="Q39" s="68"/>
      <c r="R39" s="68"/>
      <c r="S39" s="68"/>
      <c r="T39" s="68"/>
      <c r="U39" s="244">
        <f>IF(F39="","",Tabla1[[#This Row],[Fecha Inicio grupo]]+3*7-7)</f>
        <v>45692</v>
      </c>
      <c r="V39" s="245">
        <f>IF(F39="","",EDATE(Tabla1[[#This Row],[Fecha Inicio grupo]],3))</f>
        <v>45768</v>
      </c>
      <c r="W39" s="35" t="s">
        <v>94</v>
      </c>
      <c r="X39" s="35" t="s">
        <v>94</v>
      </c>
      <c r="Y39" s="77" t="s">
        <v>84</v>
      </c>
      <c r="Z39" s="77" t="s">
        <v>84</v>
      </c>
      <c r="AA39" s="77" t="s">
        <v>84</v>
      </c>
      <c r="AB39" s="77" t="s">
        <v>95</v>
      </c>
      <c r="AC39" s="77" t="s">
        <v>84</v>
      </c>
      <c r="AD39" s="77"/>
      <c r="AE39" s="77"/>
      <c r="AF39" s="77"/>
      <c r="AG39" s="77"/>
      <c r="AH39" s="77"/>
      <c r="AI39" s="77"/>
      <c r="AJ39" s="77"/>
      <c r="AK39" s="77"/>
      <c r="AL39" s="77"/>
      <c r="AM39" s="77"/>
      <c r="AN39" s="77"/>
      <c r="AO39" s="146"/>
      <c r="AP39" s="247" t="str">
        <f>IF(F39="","",IFERROR(VLOOKUP(SUBSTITUTE(SUBSTITUTE(Tabla1[[#This Row],[Uso Sistemas]],"T","P"),"N","F"),Parámetros!$M$2:$N$17,2,0),"Completar hasta 3ra sem. para evaluar a Probacionista"))</f>
        <v>Asistió</v>
      </c>
      <c r="AQ39" s="40"/>
      <c r="AR39" s="202"/>
      <c r="AS39" s="40"/>
      <c r="AT39" s="29"/>
      <c r="AU39" s="56"/>
      <c r="AV39" s="56"/>
      <c r="AW39" s="56"/>
      <c r="AX39" s="249">
        <f>IF(V39="","",EOMONTH(EDATE(Tabla1[[#This Row],[Fecha Finalización]],2),0))</f>
        <v>45838</v>
      </c>
      <c r="AY39" s="40"/>
      <c r="AZ39" s="250">
        <f>IF(V39="","",EOMONTH(EDATE(Tabla1[[#This Row],[Fecha Finalización]],3),0))</f>
        <v>45869</v>
      </c>
      <c r="BA39" s="40"/>
      <c r="BB39" s="40"/>
      <c r="BC39" s="237" t="s">
        <v>106</v>
      </c>
      <c r="BD39" s="235" t="str">
        <f>IF(F39="","",Tabla1[[#This Row],[sem 01]]&amp;Tabla1[[#This Row],[sem 02]]&amp;Tabla1[[#This Row],[sem 03]])</f>
        <v>PPP</v>
      </c>
      <c r="BE39" s="236" t="str">
        <f>IF(TRIM(F39)="","",$B$1&amp;"-"&amp;SUBSTITUTE(Tabla1[[#This Row],[Mes Inscrito]]," ","")&amp;"-"&amp;SUBSTITUTE(Tabla1[[#This Row],[Dia de clases Inscrito]]," ","")&amp;"-"&amp;SUBSTITUTE(Tabla1[[#This Row],[Horario Inscrito]]," ","")&amp;"-"&amp;Tabla1[[#This Row],[Fecha Inicio grupo]])</f>
        <v>Cajamarca-Enero-Martes-7:00a9:30pm-45678</v>
      </c>
      <c r="BF39" s="252" t="str">
        <f>IF(F39="","",Tabla1[[#This Row],[Curso]])</f>
        <v>Oratoria y Filosofía</v>
      </c>
      <c r="BG39" s="253" t="str">
        <f>+IF(TRIM(F39)="","",$B$1&amp;"-"&amp;TRIM(Tabla1[[#This Row],[Mes Inscrito]])&amp;"-"&amp;TRIM(Tabla1[[#This Row],[Dia de clases Inscrito]])&amp;"-"&amp;TRIM(Tabla1[[#This Row],[Horario Inscrito]])&amp;"-"&amp;TRIM(Tabla1[[#This Row],[Fecha Inicio grupo]])&amp;"-"&amp;TRIM(Tabla1[[#This Row],[Tipo Incrito]]))</f>
        <v>Cajamarca-Enero-Martes-7:00 a 9:30 pm-45678-Recuperado otro año</v>
      </c>
      <c r="BH39" s="309"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10">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9" s="310"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10" t="str">
        <f>IF(Tabla1[[#This Row],[Fecha Inicio grupo]]="","",IFERROR(VLOOKUP(Tabla1[[#This Row],[Mes de Alta como miembro]],Parámetros!$AM$2:$AN$16,2,0),"01/01/1900"))</f>
        <v>01/01/1900</v>
      </c>
    </row>
    <row r="40" spans="1:63" s="25" customFormat="1" ht="13.9">
      <c r="A40" s="69">
        <v>37</v>
      </c>
      <c r="B40" s="30" t="s">
        <v>72</v>
      </c>
      <c r="C40" s="35" t="s">
        <v>73</v>
      </c>
      <c r="D40" s="43" t="s">
        <v>74</v>
      </c>
      <c r="E40" s="43" t="s">
        <v>75</v>
      </c>
      <c r="F40" s="46">
        <v>45668</v>
      </c>
      <c r="G40" s="46" t="s">
        <v>76</v>
      </c>
      <c r="H40" s="165" t="s">
        <v>242</v>
      </c>
      <c r="I40" s="43" t="s">
        <v>243</v>
      </c>
      <c r="J40" s="29" t="s">
        <v>244</v>
      </c>
      <c r="K40" s="70">
        <v>941512839</v>
      </c>
      <c r="L40" s="69" t="s">
        <v>245</v>
      </c>
      <c r="M40" s="47">
        <v>38180</v>
      </c>
      <c r="N40" s="239">
        <f ca="1">IF(Tabla1[[#This Row],[Fecha de nac]]="","",IF(Tabla1[[#This Row],[Fecha Finalización]] &gt;=TODAY(), DATEDIF(Tabla1[[#This Row],[Fecha de nac]],TODAY(),"y"), ROUNDDOWN((Tabla1[[#This Row],[Fecha Finalización]] -Tabla1[[#This Row],[Fecha de nac]])/365,0)))</f>
        <v>20</v>
      </c>
      <c r="O40" s="170" t="s">
        <v>81</v>
      </c>
      <c r="P40" s="35" t="s">
        <v>241</v>
      </c>
      <c r="Q40" s="68"/>
      <c r="R40" s="68"/>
      <c r="S40" s="68"/>
      <c r="T40" s="68"/>
      <c r="U40" s="244">
        <f>IF(F40="","",Tabla1[[#This Row],[Fecha Inicio grupo]]+3*7-7)</f>
        <v>45682</v>
      </c>
      <c r="V40" s="245">
        <f>IF(F40="","",EDATE(Tabla1[[#This Row],[Fecha Inicio grupo]],3))</f>
        <v>45758</v>
      </c>
      <c r="W40" s="30" t="s">
        <v>83</v>
      </c>
      <c r="X40" s="30" t="s">
        <v>83</v>
      </c>
      <c r="Y40" s="77" t="s">
        <v>84</v>
      </c>
      <c r="Z40" s="77" t="s">
        <v>95</v>
      </c>
      <c r="AA40" s="77" t="s">
        <v>95</v>
      </c>
      <c r="AB40" s="77"/>
      <c r="AC40" s="77"/>
      <c r="AD40" s="77"/>
      <c r="AE40" s="77"/>
      <c r="AF40" s="77"/>
      <c r="AG40" s="77"/>
      <c r="AH40" s="77"/>
      <c r="AI40" s="77"/>
      <c r="AJ40" s="77"/>
      <c r="AK40" s="77"/>
      <c r="AL40" s="77"/>
      <c r="AM40" s="77"/>
      <c r="AN40" s="77"/>
      <c r="AO40" s="146"/>
      <c r="AP40" s="247" t="str">
        <f>IF(F40="","",IFERROR(VLOOKUP(SUBSTITUTE(SUBSTITUTE(Tabla1[[#This Row],[Uso Sistemas]],"T","P"),"N","F"),Parámetros!$M$2:$N$17,2,0),"Completar hasta 3ra sem. para evaluar a Probacionista"))</f>
        <v>No Asistió</v>
      </c>
      <c r="AQ40" s="40"/>
      <c r="AR40" s="202"/>
      <c r="AS40" s="40"/>
      <c r="AT40" s="29"/>
      <c r="AU40" s="56"/>
      <c r="AV40" s="56"/>
      <c r="AW40" s="56"/>
      <c r="AX40" s="249">
        <f>IF(V40="","",EOMONTH(EDATE(Tabla1[[#This Row],[Fecha Finalización]],2),0))</f>
        <v>45838</v>
      </c>
      <c r="AY40" s="40"/>
      <c r="AZ40" s="250">
        <f>IF(V40="","",EOMONTH(EDATE(Tabla1[[#This Row],[Fecha Finalización]],3),0))</f>
        <v>45869</v>
      </c>
      <c r="BA40" s="40"/>
      <c r="BB40" s="40"/>
      <c r="BC40" s="237" t="s">
        <v>115</v>
      </c>
      <c r="BD40" s="235" t="str">
        <f>IF(F40="","",Tabla1[[#This Row],[sem 01]]&amp;Tabla1[[#This Row],[sem 02]]&amp;Tabla1[[#This Row],[sem 03]])</f>
        <v>PFF</v>
      </c>
      <c r="BE40" s="236" t="str">
        <f>IF(TRIM(F40)="","",$B$1&amp;"-"&amp;SUBSTITUTE(Tabla1[[#This Row],[Mes Inscrito]]," ","")&amp;"-"&amp;SUBSTITUTE(Tabla1[[#This Row],[Dia de clases Inscrito]]," ","")&amp;"-"&amp;SUBSTITUTE(Tabla1[[#This Row],[Horario Inscrito]]," ","")&amp;"-"&amp;Tabla1[[#This Row],[Fecha Inicio grupo]])</f>
        <v>Cajamarca-Enero-Sábado-10:00a12:30pm-45668</v>
      </c>
      <c r="BF40" s="252" t="str">
        <f>IF(F40="","",Tabla1[[#This Row],[Curso]])</f>
        <v>Oratoria y Filosofía</v>
      </c>
      <c r="BG40" s="253" t="str">
        <f>+IF(TRIM(F40)="","",$B$1&amp;"-"&amp;TRIM(Tabla1[[#This Row],[Mes Inscrito]])&amp;"-"&amp;TRIM(Tabla1[[#This Row],[Dia de clases Inscrito]])&amp;"-"&amp;TRIM(Tabla1[[#This Row],[Horario Inscrito]])&amp;"-"&amp;TRIM(Tabla1[[#This Row],[Fecha Inicio grupo]])&amp;"-"&amp;TRIM(Tabla1[[#This Row],[Tipo Incrito]]))</f>
        <v>Cajamarca-Enero-Sábado-10:00 a 12:30 pm-45668-Recuperado otro año</v>
      </c>
      <c r="BH40" s="309"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10">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40" s="310"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10" t="str">
        <f>IF(Tabla1[[#This Row],[Fecha Inicio grupo]]="","",IFERROR(VLOOKUP(Tabla1[[#This Row],[Mes de Alta como miembro]],Parámetros!$AM$2:$AN$16,2,0),"01/01/1900"))</f>
        <v>01/01/1900</v>
      </c>
    </row>
    <row r="41" spans="1:63" s="25" customFormat="1" ht="12.75">
      <c r="A41" s="69">
        <v>38</v>
      </c>
      <c r="B41" s="30" t="s">
        <v>72</v>
      </c>
      <c r="C41" s="35" t="s">
        <v>246</v>
      </c>
      <c r="D41" s="313" t="s">
        <v>247</v>
      </c>
      <c r="E41" s="43" t="s">
        <v>75</v>
      </c>
      <c r="F41" s="46"/>
      <c r="G41" s="46"/>
      <c r="H41" s="165" t="s">
        <v>248</v>
      </c>
      <c r="I41" s="315" t="s">
        <v>249</v>
      </c>
      <c r="J41" s="29" t="s">
        <v>250</v>
      </c>
      <c r="K41" s="70">
        <v>929532612</v>
      </c>
      <c r="L41" s="69"/>
      <c r="M41" s="47">
        <v>38754</v>
      </c>
      <c r="N41" s="239">
        <f ca="1">IF(Tabla1[[#This Row],[Fecha de nac]]="","",IF(Tabla1[[#This Row],[Fecha Finalización]] &gt;=TODAY(), DATEDIF(Tabla1[[#This Row],[Fecha de nac]],TODAY(),"y"), ROUNDDOWN((Tabla1[[#This Row],[Fecha Finalización]] -Tabla1[[#This Row],[Fecha de nac]])/365,0)))</f>
        <v>19</v>
      </c>
      <c r="O41" s="171"/>
      <c r="P41" s="35" t="s">
        <v>82</v>
      </c>
      <c r="Q41" s="68"/>
      <c r="R41" s="68"/>
      <c r="S41" s="68"/>
      <c r="T41" s="68"/>
      <c r="U41" s="244" t="str">
        <f>IF(F41="","",Tabla1[[#This Row],[Fecha Inicio grupo]]+3*7-7)</f>
        <v/>
      </c>
      <c r="V41" s="245" t="str">
        <f>IF(F41="","",EDATE(Tabla1[[#This Row],[Fecha Inicio grupo]],3))</f>
        <v/>
      </c>
      <c r="W41" s="30"/>
      <c r="X41" s="30"/>
      <c r="Y41" s="77"/>
      <c r="Z41" s="77"/>
      <c r="AA41" s="77"/>
      <c r="AB41" s="77"/>
      <c r="AC41" s="77"/>
      <c r="AD41" s="77"/>
      <c r="AE41" s="77"/>
      <c r="AF41" s="77"/>
      <c r="AG41" s="77"/>
      <c r="AH41" s="77"/>
      <c r="AI41" s="77"/>
      <c r="AJ41" s="77"/>
      <c r="AK41" s="77"/>
      <c r="AL41" s="77"/>
      <c r="AM41" s="77"/>
      <c r="AN41" s="77"/>
      <c r="AO41" s="146"/>
      <c r="AP41" s="247" t="str">
        <f>IF(F41="","",IFERROR(VLOOKUP(SUBSTITUTE(SUBSTITUTE(Tabla1[[#This Row],[Uso Sistemas]],"T","P"),"N","F"),Parámetros!$M$2:$N$17,2,0),"Completar hasta 3ra sem. para evaluar a Probacionista"))</f>
        <v/>
      </c>
      <c r="AQ41" s="40"/>
      <c r="AR41" s="202"/>
      <c r="AS41" s="40"/>
      <c r="AT41" s="29"/>
      <c r="AU41" s="56"/>
      <c r="AV41" s="56"/>
      <c r="AW41" s="56"/>
      <c r="AX41" s="249" t="str">
        <f>IF(V41="","",EOMONTH(EDATE(Tabla1[[#This Row],[Fecha Finalización]],2),0))</f>
        <v/>
      </c>
      <c r="AY41" s="40"/>
      <c r="AZ41" s="250" t="str">
        <f>IF(V41="","",EOMONTH(EDATE(Tabla1[[#This Row],[Fecha Finalización]],3),0))</f>
        <v/>
      </c>
      <c r="BA41" s="40"/>
      <c r="BB41" s="40"/>
      <c r="BC41" s="237"/>
      <c r="BD41" s="235" t="str">
        <f>IF(F41="","",Tabla1[[#This Row],[sem 01]]&amp;Tabla1[[#This Row],[sem 02]]&amp;Tabla1[[#This Row],[sem 03]])</f>
        <v/>
      </c>
      <c r="BE41" s="236" t="str">
        <f>IF(TRIM(F41)="","",$B$1&amp;"-"&amp;SUBSTITUTE(Tabla1[[#This Row],[Mes Inscrito]]," ","")&amp;"-"&amp;SUBSTITUTE(Tabla1[[#This Row],[Dia de clases Inscrito]]," ","")&amp;"-"&amp;SUBSTITUTE(Tabla1[[#This Row],[Horario Inscrito]]," ","")&amp;"-"&amp;Tabla1[[#This Row],[Fecha Inicio grupo]])</f>
        <v/>
      </c>
      <c r="BF41" s="252" t="str">
        <f>IF(F41="","",Tabla1[[#This Row],[Curso]])</f>
        <v/>
      </c>
      <c r="BG41" s="253" t="str">
        <f>+IF(TRIM(F41)="","",$B$1&amp;"-"&amp;TRIM(Tabla1[[#This Row],[Mes Inscrito]])&amp;"-"&amp;TRIM(Tabla1[[#This Row],[Dia de clases Inscrito]])&amp;"-"&amp;TRIM(Tabla1[[#This Row],[Horario Inscrito]])&amp;"-"&amp;TRIM(Tabla1[[#This Row],[Fecha Inicio grupo]])&amp;"-"&amp;TRIM(Tabla1[[#This Row],[Tipo Incrito]]))</f>
        <v/>
      </c>
      <c r="BH41" s="309" t="str">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 s="310" t="str">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 s="310"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 s="310" t="str">
        <f>IF(Tabla1[[#This Row],[Fecha Inicio grupo]]="","",IFERROR(VLOOKUP(Tabla1[[#This Row],[Mes de Alta como miembro]],Parámetros!$AM$2:$AN$16,2,0),"01/01/1900"))</f>
        <v/>
      </c>
    </row>
    <row r="42" spans="1:63" s="25" customFormat="1" ht="12.75">
      <c r="A42" s="69">
        <v>39</v>
      </c>
      <c r="B42" s="30" t="s">
        <v>72</v>
      </c>
      <c r="C42" s="35" t="s">
        <v>246</v>
      </c>
      <c r="D42" s="313" t="s">
        <v>74</v>
      </c>
      <c r="E42" s="43" t="s">
        <v>98</v>
      </c>
      <c r="F42" s="46">
        <v>45703</v>
      </c>
      <c r="G42" s="46" t="s">
        <v>128</v>
      </c>
      <c r="H42" s="165" t="s">
        <v>251</v>
      </c>
      <c r="I42" s="313" t="s">
        <v>252</v>
      </c>
      <c r="J42" s="29" t="s">
        <v>253</v>
      </c>
      <c r="K42" s="70">
        <v>972299907</v>
      </c>
      <c r="L42" s="69"/>
      <c r="M42" s="47">
        <v>39194</v>
      </c>
      <c r="N42" s="239">
        <f ca="1">IF(Tabla1[[#This Row],[Fecha de nac]]="","",IF(Tabla1[[#This Row],[Fecha Finalización]] &gt;=TODAY(), DATEDIF(Tabla1[[#This Row],[Fecha de nac]],TODAY(),"y"), ROUNDDOWN((Tabla1[[#This Row],[Fecha Finalización]] -Tabla1[[#This Row],[Fecha de nac]])/365,0)))</f>
        <v>17</v>
      </c>
      <c r="O42" s="171"/>
      <c r="P42" s="35" t="s">
        <v>82</v>
      </c>
      <c r="Q42" s="68"/>
      <c r="R42" s="68"/>
      <c r="S42" s="68"/>
      <c r="T42" s="68"/>
      <c r="U42" s="244">
        <f>IF(F42="","",Tabla1[[#This Row],[Fecha Inicio grupo]]+3*7-7)</f>
        <v>45717</v>
      </c>
      <c r="V42" s="245">
        <f>IF(F42="","",EDATE(Tabla1[[#This Row],[Fecha Inicio grupo]],3))</f>
        <v>45792</v>
      </c>
      <c r="W42" s="30" t="s">
        <v>105</v>
      </c>
      <c r="X42" s="30" t="s">
        <v>105</v>
      </c>
      <c r="Y42" s="77"/>
      <c r="Z42" s="77"/>
      <c r="AA42" s="77"/>
      <c r="AB42" s="77"/>
      <c r="AC42" s="77"/>
      <c r="AD42" s="77"/>
      <c r="AE42" s="77"/>
      <c r="AF42" s="77"/>
      <c r="AG42" s="77"/>
      <c r="AH42" s="77"/>
      <c r="AI42" s="77"/>
      <c r="AJ42" s="77"/>
      <c r="AK42" s="77"/>
      <c r="AL42" s="77"/>
      <c r="AM42" s="77"/>
      <c r="AN42" s="77"/>
      <c r="AO42" s="146"/>
      <c r="AP42" s="247" t="str">
        <f>IF(F42="","",IFERROR(VLOOKUP(SUBSTITUTE(SUBSTITUTE(Tabla1[[#This Row],[Uso Sistemas]],"T","P"),"N","F"),Parámetros!$M$2:$N$17,2,0),"Completar hasta 3ra sem. para evaluar a Probacionista"))</f>
        <v>Completar hasta 3ra sem. para evaluar a Probacionista</v>
      </c>
      <c r="AQ42" s="40"/>
      <c r="AR42" s="202"/>
      <c r="AS42" s="40"/>
      <c r="AT42" s="29"/>
      <c r="AU42" s="56"/>
      <c r="AV42" s="56"/>
      <c r="AW42" s="56"/>
      <c r="AX42" s="249">
        <f>IF(V42="","",EOMONTH(EDATE(Tabla1[[#This Row],[Fecha Finalización]],2),0))</f>
        <v>45869</v>
      </c>
      <c r="AY42" s="40"/>
      <c r="AZ42" s="250">
        <f>IF(V42="","",EOMONTH(EDATE(Tabla1[[#This Row],[Fecha Finalización]],3),0))</f>
        <v>45900</v>
      </c>
      <c r="BA42" s="40"/>
      <c r="BB42" s="40"/>
      <c r="BC42" s="237"/>
      <c r="BD42" s="235" t="str">
        <f>IF(F42="","",Tabla1[[#This Row],[sem 01]]&amp;Tabla1[[#This Row],[sem 02]]&amp;Tabla1[[#This Row],[sem 03]])</f>
        <v/>
      </c>
      <c r="BE42" s="236" t="str">
        <f>IF(TRIM(F42)="","",$B$1&amp;"-"&amp;SUBSTITUTE(Tabla1[[#This Row],[Mes Inscrito]]," ","")&amp;"-"&amp;SUBSTITUTE(Tabla1[[#This Row],[Dia de clases Inscrito]]," ","")&amp;"-"&amp;SUBSTITUTE(Tabla1[[#This Row],[Horario Inscrito]]," ","")&amp;"-"&amp;Tabla1[[#This Row],[Fecha Inicio grupo]])</f>
        <v>Cajamarca-Febrero-Sábado-3:30a6:00pm-45703</v>
      </c>
      <c r="BF42" s="252" t="str">
        <f>IF(F42="","",Tabla1[[#This Row],[Curso]])</f>
        <v>Oratoria y Filosofía</v>
      </c>
      <c r="BG42" s="253" t="str">
        <f>+IF(TRIM(F42)="","",$B$1&amp;"-"&amp;TRIM(Tabla1[[#This Row],[Mes Inscrito]])&amp;"-"&amp;TRIM(Tabla1[[#This Row],[Dia de clases Inscrito]])&amp;"-"&amp;TRIM(Tabla1[[#This Row],[Horario Inscrito]])&amp;"-"&amp;TRIM(Tabla1[[#This Row],[Fecha Inicio grupo]])&amp;"-"&amp;TRIM(Tabla1[[#This Row],[Tipo Incrito]]))</f>
        <v>Cajamarca-Febrero-Sábado-3:30 a 6:00 pm-45703-Inscrito Nuevo</v>
      </c>
      <c r="BH42" s="309"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10" t="str">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2" s="310"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2" s="310" t="str">
        <f>IF(Tabla1[[#This Row],[Fecha Inicio grupo]]="","",IFERROR(VLOOKUP(Tabla1[[#This Row],[Mes de Alta como miembro]],Parámetros!$AM$2:$AN$16,2,0),"01/01/1900"))</f>
        <v>01/01/1900</v>
      </c>
    </row>
    <row r="43" spans="1:63" s="25" customFormat="1" ht="12.75">
      <c r="A43" s="69">
        <v>40</v>
      </c>
      <c r="B43" s="30" t="s">
        <v>72</v>
      </c>
      <c r="C43" s="35" t="s">
        <v>246</v>
      </c>
      <c r="D43" s="313" t="s">
        <v>74</v>
      </c>
      <c r="E43" s="43" t="s">
        <v>75</v>
      </c>
      <c r="F43" s="46">
        <v>45703</v>
      </c>
      <c r="G43" s="46" t="s">
        <v>254</v>
      </c>
      <c r="H43" s="165" t="s">
        <v>255</v>
      </c>
      <c r="I43" s="313" t="s">
        <v>256</v>
      </c>
      <c r="J43" s="29" t="s">
        <v>257</v>
      </c>
      <c r="K43" s="70">
        <v>961780806</v>
      </c>
      <c r="L43" s="69"/>
      <c r="M43" s="47">
        <v>41310</v>
      </c>
      <c r="N43" s="239">
        <f ca="1">IF(Tabla1[[#This Row],[Fecha de nac]]="","",IF(Tabla1[[#This Row],[Fecha Finalización]] &gt;=TODAY(), DATEDIF(Tabla1[[#This Row],[Fecha de nac]],TODAY(),"y"), ROUNDDOWN((Tabla1[[#This Row],[Fecha Finalización]] -Tabla1[[#This Row],[Fecha de nac]])/365,0)))</f>
        <v>12</v>
      </c>
      <c r="O43" s="171"/>
      <c r="P43" s="35" t="s">
        <v>82</v>
      </c>
      <c r="Q43" s="68"/>
      <c r="R43" s="68"/>
      <c r="S43" s="68"/>
      <c r="T43" s="68"/>
      <c r="U43" s="244">
        <f>IF(F43="","",Tabla1[[#This Row],[Fecha Inicio grupo]]+3*7-7)</f>
        <v>45717</v>
      </c>
      <c r="V43" s="245">
        <f>IF(F43="","",EDATE(Tabla1[[#This Row],[Fecha Inicio grupo]],3))</f>
        <v>45792</v>
      </c>
      <c r="W43" s="30" t="s">
        <v>94</v>
      </c>
      <c r="X43" s="30" t="s">
        <v>94</v>
      </c>
      <c r="Y43" s="77"/>
      <c r="Z43" s="77"/>
      <c r="AA43" s="77"/>
      <c r="AB43" s="77"/>
      <c r="AC43" s="77"/>
      <c r="AD43" s="77"/>
      <c r="AE43" s="77"/>
      <c r="AF43" s="77"/>
      <c r="AG43" s="77"/>
      <c r="AH43" s="77"/>
      <c r="AI43" s="77"/>
      <c r="AJ43" s="77"/>
      <c r="AK43" s="77"/>
      <c r="AL43" s="77"/>
      <c r="AM43" s="77"/>
      <c r="AN43" s="77"/>
      <c r="AO43" s="146"/>
      <c r="AP43" s="247" t="str">
        <f>IF(F43="","",IFERROR(VLOOKUP(SUBSTITUTE(SUBSTITUTE(Tabla1[[#This Row],[Uso Sistemas]],"T","P"),"N","F"),Parámetros!$M$2:$N$17,2,0),"Completar hasta 3ra sem. para evaluar a Probacionista"))</f>
        <v>Completar hasta 3ra sem. para evaluar a Probacionista</v>
      </c>
      <c r="AQ43" s="40"/>
      <c r="AR43" s="202"/>
      <c r="AS43" s="40"/>
      <c r="AT43" s="29"/>
      <c r="AU43" s="56"/>
      <c r="AV43" s="56"/>
      <c r="AW43" s="56"/>
      <c r="AX43" s="249">
        <f>IF(V43="","",EOMONTH(EDATE(Tabla1[[#This Row],[Fecha Finalización]],2),0))</f>
        <v>45869</v>
      </c>
      <c r="AY43" s="40"/>
      <c r="AZ43" s="250">
        <f>IF(V43="","",EOMONTH(EDATE(Tabla1[[#This Row],[Fecha Finalización]],3),0))</f>
        <v>45900</v>
      </c>
      <c r="BA43" s="40"/>
      <c r="BB43" s="40"/>
      <c r="BC43" s="237"/>
      <c r="BD43" s="235" t="str">
        <f>IF(F43="","",Tabla1[[#This Row],[sem 01]]&amp;Tabla1[[#This Row],[sem 02]]&amp;Tabla1[[#This Row],[sem 03]])</f>
        <v/>
      </c>
      <c r="BE43" s="236" t="str">
        <f>IF(TRIM(F43)="","",$B$1&amp;"-"&amp;SUBSTITUTE(Tabla1[[#This Row],[Mes Inscrito]]," ","")&amp;"-"&amp;SUBSTITUTE(Tabla1[[#This Row],[Dia de clases Inscrito]]," ","")&amp;"-"&amp;SUBSTITUTE(Tabla1[[#This Row],[Horario Inscrito]]," ","")&amp;"-"&amp;Tabla1[[#This Row],[Fecha Inicio grupo]])</f>
        <v>Cajamarca-Febrero-Sábado-10:00a12:30pm-45703</v>
      </c>
      <c r="BF43" s="252" t="str">
        <f>IF(F43="","",Tabla1[[#This Row],[Curso]])</f>
        <v>Oratoria y Filosofía</v>
      </c>
      <c r="BG43" s="253" t="str">
        <f>+IF(TRIM(F43)="","",$B$1&amp;"-"&amp;TRIM(Tabla1[[#This Row],[Mes Inscrito]])&amp;"-"&amp;TRIM(Tabla1[[#This Row],[Dia de clases Inscrito]])&amp;"-"&amp;TRIM(Tabla1[[#This Row],[Horario Inscrito]])&amp;"-"&amp;TRIM(Tabla1[[#This Row],[Fecha Inicio grupo]])&amp;"-"&amp;TRIM(Tabla1[[#This Row],[Tipo Incrito]]))</f>
        <v>Cajamarca-Febrero-Sábado-10:00 a 12:30 pm-45703-Inscrito Nuevo</v>
      </c>
      <c r="BH43" s="309"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10" t="str">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3" s="310"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3" s="310" t="str">
        <f>IF(Tabla1[[#This Row],[Fecha Inicio grupo]]="","",IFERROR(VLOOKUP(Tabla1[[#This Row],[Mes de Alta como miembro]],Parámetros!$AM$2:$AN$16,2,0),"01/01/1900"))</f>
        <v>01/01/1900</v>
      </c>
    </row>
    <row r="44" spans="1:63" s="25" customFormat="1" ht="12.75">
      <c r="A44" s="69">
        <v>41</v>
      </c>
      <c r="B44" s="30" t="s">
        <v>72</v>
      </c>
      <c r="C44" s="35" t="s">
        <v>246</v>
      </c>
      <c r="D44" s="313" t="s">
        <v>97</v>
      </c>
      <c r="E44" s="43" t="s">
        <v>98</v>
      </c>
      <c r="F44" s="46">
        <v>45702</v>
      </c>
      <c r="G44" s="46" t="s">
        <v>258</v>
      </c>
      <c r="H44" s="165" t="s">
        <v>259</v>
      </c>
      <c r="I44" s="313" t="s">
        <v>260</v>
      </c>
      <c r="J44" s="29" t="s">
        <v>261</v>
      </c>
      <c r="K44" s="70">
        <v>976793403</v>
      </c>
      <c r="L44" s="69"/>
      <c r="M44" s="47">
        <v>31852</v>
      </c>
      <c r="N44" s="239">
        <f ca="1">IF(Tabla1[[#This Row],[Fecha de nac]]="","",IF(Tabla1[[#This Row],[Fecha Finalización]] &gt;=TODAY(), DATEDIF(Tabla1[[#This Row],[Fecha de nac]],TODAY(),"y"), ROUNDDOWN((Tabla1[[#This Row],[Fecha Finalización]] -Tabla1[[#This Row],[Fecha de nac]])/365,0)))</f>
        <v>37</v>
      </c>
      <c r="O44" s="171"/>
      <c r="P44" s="35" t="s">
        <v>82</v>
      </c>
      <c r="Q44" s="68"/>
      <c r="R44" s="68"/>
      <c r="S44" s="68"/>
      <c r="T44" s="68"/>
      <c r="U44" s="244">
        <f>IF(F44="","",Tabla1[[#This Row],[Fecha Inicio grupo]]+3*7-7)</f>
        <v>45716</v>
      </c>
      <c r="V44" s="245">
        <f>IF(F44="","",EDATE(Tabla1[[#This Row],[Fecha Inicio grupo]],3))</f>
        <v>45791</v>
      </c>
      <c r="W44" s="30" t="s">
        <v>262</v>
      </c>
      <c r="X44" s="30" t="s">
        <v>262</v>
      </c>
      <c r="Y44" s="77"/>
      <c r="Z44" s="77"/>
      <c r="AA44" s="77"/>
      <c r="AB44" s="77"/>
      <c r="AC44" s="77"/>
      <c r="AD44" s="77"/>
      <c r="AE44" s="77"/>
      <c r="AF44" s="77"/>
      <c r="AG44" s="77"/>
      <c r="AH44" s="77"/>
      <c r="AI44" s="77"/>
      <c r="AJ44" s="77"/>
      <c r="AK44" s="77"/>
      <c r="AL44" s="77"/>
      <c r="AM44" s="77"/>
      <c r="AN44" s="77"/>
      <c r="AO44" s="146"/>
      <c r="AP44" s="247" t="str">
        <f>IF(F44="","",IFERROR(VLOOKUP(SUBSTITUTE(SUBSTITUTE(Tabla1[[#This Row],[Uso Sistemas]],"T","P"),"N","F"),Parámetros!$M$2:$N$17,2,0),"Completar hasta 3ra sem. para evaluar a Probacionista"))</f>
        <v>Completar hasta 3ra sem. para evaluar a Probacionista</v>
      </c>
      <c r="AQ44" s="40"/>
      <c r="AR44" s="202"/>
      <c r="AS44" s="40"/>
      <c r="AT44" s="29"/>
      <c r="AU44" s="56"/>
      <c r="AV44" s="56"/>
      <c r="AW44" s="56"/>
      <c r="AX44" s="249">
        <f>IF(V44="","",EOMONTH(EDATE(Tabla1[[#This Row],[Fecha Finalización]],2),0))</f>
        <v>45869</v>
      </c>
      <c r="AY44" s="40"/>
      <c r="AZ44" s="250">
        <f>IF(V44="","",EOMONTH(EDATE(Tabla1[[#This Row],[Fecha Finalización]],3),0))</f>
        <v>45900</v>
      </c>
      <c r="BA44" s="40"/>
      <c r="BB44" s="40"/>
      <c r="BC44" s="237"/>
      <c r="BD44" s="235" t="str">
        <f>IF(F44="","",Tabla1[[#This Row],[sem 01]]&amp;Tabla1[[#This Row],[sem 02]]&amp;Tabla1[[#This Row],[sem 03]])</f>
        <v/>
      </c>
      <c r="BE44" s="236" t="str">
        <f>IF(TRIM(F44)="","",$B$1&amp;"-"&amp;SUBSTITUTE(Tabla1[[#This Row],[Mes Inscrito]]," ","")&amp;"-"&amp;SUBSTITUTE(Tabla1[[#This Row],[Dia de clases Inscrito]]," ","")&amp;"-"&amp;SUBSTITUTE(Tabla1[[#This Row],[Horario Inscrito]]," ","")&amp;"-"&amp;Tabla1[[#This Row],[Fecha Inicio grupo]])</f>
        <v>Cajamarca-Febrero-Viernes-3:30a6:00pm-45702</v>
      </c>
      <c r="BF44" s="252" t="str">
        <f>IF(F44="","",Tabla1[[#This Row],[Curso]])</f>
        <v>Oratoria y Filosofía</v>
      </c>
      <c r="BG44" s="253" t="str">
        <f>+IF(TRIM(F44)="","",$B$1&amp;"-"&amp;TRIM(Tabla1[[#This Row],[Mes Inscrito]])&amp;"-"&amp;TRIM(Tabla1[[#This Row],[Dia de clases Inscrito]])&amp;"-"&amp;TRIM(Tabla1[[#This Row],[Horario Inscrito]])&amp;"-"&amp;TRIM(Tabla1[[#This Row],[Fecha Inicio grupo]])&amp;"-"&amp;TRIM(Tabla1[[#This Row],[Tipo Incrito]]))</f>
        <v>Cajamarca-Febrero-Viernes-3:30 a 6:00 pm-45702-Inscrito Nuevo</v>
      </c>
      <c r="BH44" s="309"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10" t="str">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4" s="310"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4" s="310" t="str">
        <f>IF(Tabla1[[#This Row],[Fecha Inicio grupo]]="","",IFERROR(VLOOKUP(Tabla1[[#This Row],[Mes de Alta como miembro]],Parámetros!$AM$2:$AN$16,2,0),"01/01/1900"))</f>
        <v>01/01/1900</v>
      </c>
    </row>
    <row r="45" spans="1:63" s="25" customFormat="1" ht="12.75">
      <c r="A45" s="69">
        <v>42</v>
      </c>
      <c r="B45" s="30" t="s">
        <v>72</v>
      </c>
      <c r="C45" s="35" t="s">
        <v>246</v>
      </c>
      <c r="D45" s="313" t="s">
        <v>74</v>
      </c>
      <c r="E45" s="43" t="s">
        <v>75</v>
      </c>
      <c r="F45" s="46">
        <v>45703</v>
      </c>
      <c r="G45" s="46" t="s">
        <v>254</v>
      </c>
      <c r="H45" s="165" t="s">
        <v>263</v>
      </c>
      <c r="I45" s="313" t="s">
        <v>264</v>
      </c>
      <c r="J45" s="29" t="s">
        <v>265</v>
      </c>
      <c r="K45" s="70">
        <v>952353086</v>
      </c>
      <c r="L45" s="69"/>
      <c r="M45" s="47">
        <v>32121</v>
      </c>
      <c r="N45" s="239">
        <f ca="1">IF(Tabla1[[#This Row],[Fecha de nac]]="","",IF(Tabla1[[#This Row],[Fecha Finalización]] &gt;=TODAY(), DATEDIF(Tabla1[[#This Row],[Fecha de nac]],TODAY(),"y"), ROUNDDOWN((Tabla1[[#This Row],[Fecha Finalización]] -Tabla1[[#This Row],[Fecha de nac]])/365,0)))</f>
        <v>37</v>
      </c>
      <c r="O45" s="171"/>
      <c r="P45" s="35" t="s">
        <v>82</v>
      </c>
      <c r="Q45" s="68"/>
      <c r="R45" s="68"/>
      <c r="S45" s="68"/>
      <c r="T45" s="68"/>
      <c r="U45" s="244">
        <f>IF(F45="","",Tabla1[[#This Row],[Fecha Inicio grupo]]+3*7-7)</f>
        <v>45717</v>
      </c>
      <c r="V45" s="245">
        <f>IF(F45="","",EDATE(Tabla1[[#This Row],[Fecha Inicio grupo]],3))</f>
        <v>45792</v>
      </c>
      <c r="W45" s="30" t="s">
        <v>94</v>
      </c>
      <c r="X45" s="30" t="s">
        <v>94</v>
      </c>
      <c r="Y45" s="77"/>
      <c r="Z45" s="77"/>
      <c r="AA45" s="77"/>
      <c r="AB45" s="77"/>
      <c r="AC45" s="77"/>
      <c r="AD45" s="77"/>
      <c r="AE45" s="77"/>
      <c r="AF45" s="77"/>
      <c r="AG45" s="77"/>
      <c r="AH45" s="77"/>
      <c r="AI45" s="77"/>
      <c r="AJ45" s="77"/>
      <c r="AK45" s="77"/>
      <c r="AL45" s="77"/>
      <c r="AM45" s="77"/>
      <c r="AN45" s="77"/>
      <c r="AO45" s="146"/>
      <c r="AP45" s="247" t="str">
        <f>IF(F45="","",IFERROR(VLOOKUP(SUBSTITUTE(SUBSTITUTE(Tabla1[[#This Row],[Uso Sistemas]],"T","P"),"N","F"),Parámetros!$M$2:$N$17,2,0),"Completar hasta 3ra sem. para evaluar a Probacionista"))</f>
        <v>Completar hasta 3ra sem. para evaluar a Probacionista</v>
      </c>
      <c r="AQ45" s="40"/>
      <c r="AR45" s="202"/>
      <c r="AS45" s="40"/>
      <c r="AT45" s="29"/>
      <c r="AU45" s="56"/>
      <c r="AV45" s="56"/>
      <c r="AW45" s="56"/>
      <c r="AX45" s="249">
        <f>IF(V45="","",EOMONTH(EDATE(Tabla1[[#This Row],[Fecha Finalización]],2),0))</f>
        <v>45869</v>
      </c>
      <c r="AY45" s="40"/>
      <c r="AZ45" s="250">
        <f>IF(V45="","",EOMONTH(EDATE(Tabla1[[#This Row],[Fecha Finalización]],3),0))</f>
        <v>45900</v>
      </c>
      <c r="BA45" s="40"/>
      <c r="BB45" s="40"/>
      <c r="BC45" s="237"/>
      <c r="BD45" s="235" t="str">
        <f>IF(F45="","",Tabla1[[#This Row],[sem 01]]&amp;Tabla1[[#This Row],[sem 02]]&amp;Tabla1[[#This Row],[sem 03]])</f>
        <v/>
      </c>
      <c r="BE45" s="236" t="str">
        <f>IF(TRIM(F45)="","",$B$1&amp;"-"&amp;SUBSTITUTE(Tabla1[[#This Row],[Mes Inscrito]]," ","")&amp;"-"&amp;SUBSTITUTE(Tabla1[[#This Row],[Dia de clases Inscrito]]," ","")&amp;"-"&amp;SUBSTITUTE(Tabla1[[#This Row],[Horario Inscrito]]," ","")&amp;"-"&amp;Tabla1[[#This Row],[Fecha Inicio grupo]])</f>
        <v>Cajamarca-Febrero-Sábado-10:00a12:30pm-45703</v>
      </c>
      <c r="BF45" s="252" t="str">
        <f>IF(F45="","",Tabla1[[#This Row],[Curso]])</f>
        <v>Oratoria y Filosofía</v>
      </c>
      <c r="BG45" s="253" t="str">
        <f>+IF(TRIM(F45)="","",$B$1&amp;"-"&amp;TRIM(Tabla1[[#This Row],[Mes Inscrito]])&amp;"-"&amp;TRIM(Tabla1[[#This Row],[Dia de clases Inscrito]])&amp;"-"&amp;TRIM(Tabla1[[#This Row],[Horario Inscrito]])&amp;"-"&amp;TRIM(Tabla1[[#This Row],[Fecha Inicio grupo]])&amp;"-"&amp;TRIM(Tabla1[[#This Row],[Tipo Incrito]]))</f>
        <v>Cajamarca-Febrero-Sábado-10:00 a 12:30 pm-45703-Inscrito Nuevo</v>
      </c>
      <c r="BH45" s="309"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10"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5" s="310"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5" s="310" t="str">
        <f>IF(Tabla1[[#This Row],[Fecha Inicio grupo]]="","",IFERROR(VLOOKUP(Tabla1[[#This Row],[Mes de Alta como miembro]],Parámetros!$AM$2:$AN$16,2,0),"01/01/1900"))</f>
        <v>01/01/1900</v>
      </c>
    </row>
    <row r="46" spans="1:63" s="25" customFormat="1" ht="12.75">
      <c r="A46" s="69">
        <v>43</v>
      </c>
      <c r="B46" s="30" t="s">
        <v>72</v>
      </c>
      <c r="C46" s="35" t="s">
        <v>246</v>
      </c>
      <c r="D46" s="313" t="s">
        <v>266</v>
      </c>
      <c r="E46" s="43" t="s">
        <v>87</v>
      </c>
      <c r="F46" s="46">
        <v>45700</v>
      </c>
      <c r="G46" s="46" t="s">
        <v>267</v>
      </c>
      <c r="H46" s="165" t="s">
        <v>268</v>
      </c>
      <c r="I46" s="313" t="s">
        <v>269</v>
      </c>
      <c r="J46" s="29" t="s">
        <v>270</v>
      </c>
      <c r="K46" s="70">
        <v>921054553</v>
      </c>
      <c r="L46" s="69"/>
      <c r="M46" s="47">
        <v>37585</v>
      </c>
      <c r="N46" s="239">
        <f ca="1">IF(Tabla1[[#This Row],[Fecha de nac]]="","",IF(Tabla1[[#This Row],[Fecha Finalización]] &gt;=TODAY(), DATEDIF(Tabla1[[#This Row],[Fecha de nac]],TODAY(),"y"), ROUNDDOWN((Tabla1[[#This Row],[Fecha Finalización]] -Tabla1[[#This Row],[Fecha de nac]])/365,0)))</f>
        <v>22</v>
      </c>
      <c r="O46" s="171"/>
      <c r="P46" s="35" t="s">
        <v>82</v>
      </c>
      <c r="Q46" s="68"/>
      <c r="R46" s="68"/>
      <c r="S46" s="68"/>
      <c r="T46" s="68"/>
      <c r="U46" s="244">
        <f>IF(F46="","",Tabla1[[#This Row],[Fecha Inicio grupo]]+3*7-7)</f>
        <v>45714</v>
      </c>
      <c r="V46" s="245">
        <f>IF(F46="","",EDATE(Tabla1[[#This Row],[Fecha Inicio grupo]],3))</f>
        <v>45789</v>
      </c>
      <c r="W46" s="30" t="s">
        <v>271</v>
      </c>
      <c r="X46" s="30" t="s">
        <v>271</v>
      </c>
      <c r="Y46" s="77" t="s">
        <v>84</v>
      </c>
      <c r="Z46" s="77" t="s">
        <v>84</v>
      </c>
      <c r="AA46" s="77"/>
      <c r="AB46" s="77"/>
      <c r="AC46" s="77"/>
      <c r="AD46" s="77"/>
      <c r="AE46" s="77"/>
      <c r="AF46" s="77"/>
      <c r="AG46" s="77"/>
      <c r="AH46" s="77"/>
      <c r="AI46" s="77"/>
      <c r="AJ46" s="77"/>
      <c r="AK46" s="77"/>
      <c r="AL46" s="77"/>
      <c r="AM46" s="77"/>
      <c r="AN46" s="77"/>
      <c r="AO46" s="146"/>
      <c r="AP46" s="247" t="str">
        <f>IF(F46="","",IFERROR(VLOOKUP(SUBSTITUTE(SUBSTITUTE(Tabla1[[#This Row],[Uso Sistemas]],"T","P"),"N","F"),Parámetros!$M$2:$N$17,2,0),"Completar hasta 3ra sem. para evaluar a Probacionista"))</f>
        <v>Completar hasta 3ra sem. para evaluar a Probacionista</v>
      </c>
      <c r="AQ46" s="40"/>
      <c r="AR46" s="202"/>
      <c r="AS46" s="40"/>
      <c r="AT46" s="29"/>
      <c r="AU46" s="56"/>
      <c r="AV46" s="56"/>
      <c r="AW46" s="56"/>
      <c r="AX46" s="249">
        <f>IF(V46="","",EOMONTH(EDATE(Tabla1[[#This Row],[Fecha Finalización]],2),0))</f>
        <v>45869</v>
      </c>
      <c r="AY46" s="40"/>
      <c r="AZ46" s="250">
        <f>IF(V46="","",EOMONTH(EDATE(Tabla1[[#This Row],[Fecha Finalización]],3),0))</f>
        <v>45900</v>
      </c>
      <c r="BA46" s="40"/>
      <c r="BB46" s="40"/>
      <c r="BC46" s="237"/>
      <c r="BD46" s="235" t="str">
        <f>IF(F46="","",Tabla1[[#This Row],[sem 01]]&amp;Tabla1[[#This Row],[sem 02]]&amp;Tabla1[[#This Row],[sem 03]])</f>
        <v>PP</v>
      </c>
      <c r="BE46" s="236" t="str">
        <f>IF(TRIM(F46)="","",$B$1&amp;"-"&amp;SUBSTITUTE(Tabla1[[#This Row],[Mes Inscrito]]," ","")&amp;"-"&amp;SUBSTITUTE(Tabla1[[#This Row],[Dia de clases Inscrito]]," ","")&amp;"-"&amp;SUBSTITUTE(Tabla1[[#This Row],[Horario Inscrito]]," ","")&amp;"-"&amp;Tabla1[[#This Row],[Fecha Inicio grupo]])</f>
        <v>Cajamarca-Febrero-Miércoles-7:00a9:30pm-45700</v>
      </c>
      <c r="BF46" s="252" t="str">
        <f>IF(F46="","",Tabla1[[#This Row],[Curso]])</f>
        <v>Oratoria y Filosofía</v>
      </c>
      <c r="BG46" s="253" t="str">
        <f>+IF(TRIM(F46)="","",$B$1&amp;"-"&amp;TRIM(Tabla1[[#This Row],[Mes Inscrito]])&amp;"-"&amp;TRIM(Tabla1[[#This Row],[Dia de clases Inscrito]])&amp;"-"&amp;TRIM(Tabla1[[#This Row],[Horario Inscrito]])&amp;"-"&amp;TRIM(Tabla1[[#This Row],[Fecha Inicio grupo]])&amp;"-"&amp;TRIM(Tabla1[[#This Row],[Tipo Incrito]]))</f>
        <v>Cajamarca-Febrero-Miércoles-7:00 a 9:30 pm-45700-Inscrito Nuevo</v>
      </c>
      <c r="BH46" s="309"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10">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6" s="310"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10" t="str">
        <f>IF(Tabla1[[#This Row],[Fecha Inicio grupo]]="","",IFERROR(VLOOKUP(Tabla1[[#This Row],[Mes de Alta como miembro]],Parámetros!$AM$2:$AN$16,2,0),"01/01/1900"))</f>
        <v>01/01/1900</v>
      </c>
    </row>
    <row r="47" spans="1:63" s="25" customFormat="1" ht="12.75">
      <c r="A47" s="69">
        <v>44</v>
      </c>
      <c r="B47" s="30" t="s">
        <v>72</v>
      </c>
      <c r="C47" s="35" t="s">
        <v>246</v>
      </c>
      <c r="D47" s="313" t="s">
        <v>266</v>
      </c>
      <c r="E47" s="43" t="s">
        <v>87</v>
      </c>
      <c r="F47" s="46">
        <v>45700</v>
      </c>
      <c r="G47" s="46" t="s">
        <v>267</v>
      </c>
      <c r="H47" s="165" t="s">
        <v>272</v>
      </c>
      <c r="I47" s="313" t="s">
        <v>273</v>
      </c>
      <c r="J47" s="29" t="s">
        <v>274</v>
      </c>
      <c r="K47" s="70">
        <v>921996614</v>
      </c>
      <c r="L47" s="69"/>
      <c r="M47" s="47">
        <v>35866</v>
      </c>
      <c r="N47" s="239">
        <f ca="1">IF(Tabla1[[#This Row],[Fecha de nac]]="","",IF(Tabla1[[#This Row],[Fecha Finalización]] &gt;=TODAY(), DATEDIF(Tabla1[[#This Row],[Fecha de nac]],TODAY(),"y"), ROUNDDOWN((Tabla1[[#This Row],[Fecha Finalización]] -Tabla1[[#This Row],[Fecha de nac]])/365,0)))</f>
        <v>26</v>
      </c>
      <c r="O47" s="171"/>
      <c r="P47" s="35" t="s">
        <v>82</v>
      </c>
      <c r="Q47" s="68"/>
      <c r="R47" s="68"/>
      <c r="S47" s="68"/>
      <c r="T47" s="68"/>
      <c r="U47" s="244">
        <f>IF(F47="","",Tabla1[[#This Row],[Fecha Inicio grupo]]+3*7-7)</f>
        <v>45714</v>
      </c>
      <c r="V47" s="245">
        <f>IF(F47="","",EDATE(Tabla1[[#This Row],[Fecha Inicio grupo]],3))</f>
        <v>45789</v>
      </c>
      <c r="W47" s="30" t="s">
        <v>271</v>
      </c>
      <c r="X47" s="30" t="s">
        <v>271</v>
      </c>
      <c r="Y47" s="77" t="s">
        <v>84</v>
      </c>
      <c r="Z47" s="77" t="s">
        <v>84</v>
      </c>
      <c r="AA47" s="77"/>
      <c r="AB47" s="77"/>
      <c r="AC47" s="77"/>
      <c r="AD47" s="77"/>
      <c r="AE47" s="77"/>
      <c r="AF47" s="77"/>
      <c r="AG47" s="77"/>
      <c r="AH47" s="77"/>
      <c r="AI47" s="77"/>
      <c r="AJ47" s="77"/>
      <c r="AK47" s="77"/>
      <c r="AL47" s="77"/>
      <c r="AM47" s="77"/>
      <c r="AN47" s="77"/>
      <c r="AO47" s="146"/>
      <c r="AP47" s="247" t="str">
        <f>IF(F47="","",IFERROR(VLOOKUP(SUBSTITUTE(SUBSTITUTE(Tabla1[[#This Row],[Uso Sistemas]],"T","P"),"N","F"),Parámetros!$M$2:$N$17,2,0),"Completar hasta 3ra sem. para evaluar a Probacionista"))</f>
        <v>Completar hasta 3ra sem. para evaluar a Probacionista</v>
      </c>
      <c r="AQ47" s="40"/>
      <c r="AR47" s="202"/>
      <c r="AS47" s="40"/>
      <c r="AT47" s="29"/>
      <c r="AU47" s="56"/>
      <c r="AV47" s="56"/>
      <c r="AW47" s="56"/>
      <c r="AX47" s="249">
        <f>IF(V47="","",EOMONTH(EDATE(Tabla1[[#This Row],[Fecha Finalización]],2),0))</f>
        <v>45869</v>
      </c>
      <c r="AY47" s="40"/>
      <c r="AZ47" s="250">
        <f>IF(V47="","",EOMONTH(EDATE(Tabla1[[#This Row],[Fecha Finalización]],3),0))</f>
        <v>45900</v>
      </c>
      <c r="BA47" s="40"/>
      <c r="BB47" s="40"/>
      <c r="BC47" s="237"/>
      <c r="BD47" s="235" t="str">
        <f>IF(F47="","",Tabla1[[#This Row],[sem 01]]&amp;Tabla1[[#This Row],[sem 02]]&amp;Tabla1[[#This Row],[sem 03]])</f>
        <v>PP</v>
      </c>
      <c r="BE47" s="236" t="str">
        <f>IF(TRIM(F47)="","",$B$1&amp;"-"&amp;SUBSTITUTE(Tabla1[[#This Row],[Mes Inscrito]]," ","")&amp;"-"&amp;SUBSTITUTE(Tabla1[[#This Row],[Dia de clases Inscrito]]," ","")&amp;"-"&amp;SUBSTITUTE(Tabla1[[#This Row],[Horario Inscrito]]," ","")&amp;"-"&amp;Tabla1[[#This Row],[Fecha Inicio grupo]])</f>
        <v>Cajamarca-Febrero-Miércoles-7:00a9:30pm-45700</v>
      </c>
      <c r="BF47" s="252" t="str">
        <f>IF(F47="","",Tabla1[[#This Row],[Curso]])</f>
        <v>Oratoria y Filosofía</v>
      </c>
      <c r="BG47" s="253" t="str">
        <f>+IF(TRIM(F47)="","",$B$1&amp;"-"&amp;TRIM(Tabla1[[#This Row],[Mes Inscrito]])&amp;"-"&amp;TRIM(Tabla1[[#This Row],[Dia de clases Inscrito]])&amp;"-"&amp;TRIM(Tabla1[[#This Row],[Horario Inscrito]])&amp;"-"&amp;TRIM(Tabla1[[#This Row],[Fecha Inicio grupo]])&amp;"-"&amp;TRIM(Tabla1[[#This Row],[Tipo Incrito]]))</f>
        <v>Cajamarca-Febrero-Miércoles-7:00 a 9:30 pm-45700-Inscrito Nuevo</v>
      </c>
      <c r="BH47" s="309"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10">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7" s="310"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10" t="str">
        <f>IF(Tabla1[[#This Row],[Fecha Inicio grupo]]="","",IFERROR(VLOOKUP(Tabla1[[#This Row],[Mes de Alta como miembro]],Parámetros!$AM$2:$AN$16,2,0),"01/01/1900"))</f>
        <v>01/01/1900</v>
      </c>
    </row>
    <row r="48" spans="1:63" s="25" customFormat="1" ht="12.75">
      <c r="A48" s="69">
        <v>45</v>
      </c>
      <c r="B48" s="30" t="s">
        <v>72</v>
      </c>
      <c r="C48" s="35" t="s">
        <v>246</v>
      </c>
      <c r="D48" s="313" t="s">
        <v>266</v>
      </c>
      <c r="E48" s="43" t="s">
        <v>87</v>
      </c>
      <c r="F48" s="46">
        <v>45700</v>
      </c>
      <c r="G48" s="46" t="s">
        <v>267</v>
      </c>
      <c r="H48" s="165" t="s">
        <v>275</v>
      </c>
      <c r="I48" s="313" t="s">
        <v>276</v>
      </c>
      <c r="J48" s="29" t="s">
        <v>277</v>
      </c>
      <c r="K48" s="70">
        <v>994052614</v>
      </c>
      <c r="L48" s="69"/>
      <c r="M48" s="47">
        <v>38681</v>
      </c>
      <c r="N48" s="239">
        <f ca="1">IF(Tabla1[[#This Row],[Fecha de nac]]="","",IF(Tabla1[[#This Row],[Fecha Finalización]] &gt;=TODAY(), DATEDIF(Tabla1[[#This Row],[Fecha de nac]],TODAY(),"y"), ROUNDDOWN((Tabla1[[#This Row],[Fecha Finalización]] -Tabla1[[#This Row],[Fecha de nac]])/365,0)))</f>
        <v>19</v>
      </c>
      <c r="O48" s="171"/>
      <c r="P48" s="35" t="s">
        <v>82</v>
      </c>
      <c r="Q48" s="68"/>
      <c r="R48" s="68"/>
      <c r="S48" s="68"/>
      <c r="T48" s="68"/>
      <c r="U48" s="244">
        <f>IF(F48="","",Tabla1[[#This Row],[Fecha Inicio grupo]]+3*7-7)</f>
        <v>45714</v>
      </c>
      <c r="V48" s="245">
        <f>IF(F48="","",EDATE(Tabla1[[#This Row],[Fecha Inicio grupo]],3))</f>
        <v>45789</v>
      </c>
      <c r="W48" s="30" t="s">
        <v>271</v>
      </c>
      <c r="X48" s="30" t="s">
        <v>271</v>
      </c>
      <c r="Y48" s="77" t="s">
        <v>84</v>
      </c>
      <c r="Z48" s="77" t="s">
        <v>84</v>
      </c>
      <c r="AA48" s="77"/>
      <c r="AB48" s="77"/>
      <c r="AC48" s="77"/>
      <c r="AD48" s="77"/>
      <c r="AE48" s="77"/>
      <c r="AF48" s="77"/>
      <c r="AG48" s="77"/>
      <c r="AH48" s="77"/>
      <c r="AI48" s="77"/>
      <c r="AJ48" s="77"/>
      <c r="AK48" s="77"/>
      <c r="AL48" s="77"/>
      <c r="AM48" s="77"/>
      <c r="AN48" s="77"/>
      <c r="AO48" s="146"/>
      <c r="AP48" s="247" t="str">
        <f>IF(F48="","",IFERROR(VLOOKUP(SUBSTITUTE(SUBSTITUTE(Tabla1[[#This Row],[Uso Sistemas]],"T","P"),"N","F"),Parámetros!$M$2:$N$17,2,0),"Completar hasta 3ra sem. para evaluar a Probacionista"))</f>
        <v>Completar hasta 3ra sem. para evaluar a Probacionista</v>
      </c>
      <c r="AQ48" s="40"/>
      <c r="AR48" s="202"/>
      <c r="AS48" s="40"/>
      <c r="AT48" s="29"/>
      <c r="AU48" s="56"/>
      <c r="AV48" s="56"/>
      <c r="AW48" s="56"/>
      <c r="AX48" s="249">
        <f>IF(V48="","",EOMONTH(EDATE(Tabla1[[#This Row],[Fecha Finalización]],2),0))</f>
        <v>45869</v>
      </c>
      <c r="AY48" s="40"/>
      <c r="AZ48" s="250">
        <f>IF(V48="","",EOMONTH(EDATE(Tabla1[[#This Row],[Fecha Finalización]],3),0))</f>
        <v>45900</v>
      </c>
      <c r="BA48" s="40"/>
      <c r="BB48" s="40"/>
      <c r="BC48" s="237"/>
      <c r="BD48" s="235" t="str">
        <f>IF(F48="","",Tabla1[[#This Row],[sem 01]]&amp;Tabla1[[#This Row],[sem 02]]&amp;Tabla1[[#This Row],[sem 03]])</f>
        <v>PP</v>
      </c>
      <c r="BE48" s="236" t="str">
        <f>IF(TRIM(F48)="","",$B$1&amp;"-"&amp;SUBSTITUTE(Tabla1[[#This Row],[Mes Inscrito]]," ","")&amp;"-"&amp;SUBSTITUTE(Tabla1[[#This Row],[Dia de clases Inscrito]]," ","")&amp;"-"&amp;SUBSTITUTE(Tabla1[[#This Row],[Horario Inscrito]]," ","")&amp;"-"&amp;Tabla1[[#This Row],[Fecha Inicio grupo]])</f>
        <v>Cajamarca-Febrero-Miércoles-7:00a9:30pm-45700</v>
      </c>
      <c r="BF48" s="252" t="str">
        <f>IF(F48="","",Tabla1[[#This Row],[Curso]])</f>
        <v>Oratoria y Filosofía</v>
      </c>
      <c r="BG48" s="253" t="str">
        <f>+IF(TRIM(F48)="","",$B$1&amp;"-"&amp;TRIM(Tabla1[[#This Row],[Mes Inscrito]])&amp;"-"&amp;TRIM(Tabla1[[#This Row],[Dia de clases Inscrito]])&amp;"-"&amp;TRIM(Tabla1[[#This Row],[Horario Inscrito]])&amp;"-"&amp;TRIM(Tabla1[[#This Row],[Fecha Inicio grupo]])&amp;"-"&amp;TRIM(Tabla1[[#This Row],[Tipo Incrito]]))</f>
        <v>Cajamarca-Febrero-Miércoles-7:00 a 9:30 pm-45700-Inscrito Nuevo</v>
      </c>
      <c r="BH48" s="309"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10">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8" s="310"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10" t="str">
        <f>IF(Tabla1[[#This Row],[Fecha Inicio grupo]]="","",IFERROR(VLOOKUP(Tabla1[[#This Row],[Mes de Alta como miembro]],Parámetros!$AM$2:$AN$16,2,0),"01/01/1900"))</f>
        <v>01/01/1900</v>
      </c>
    </row>
    <row r="49" spans="1:63" s="25" customFormat="1" ht="12.75">
      <c r="A49" s="69">
        <v>46</v>
      </c>
      <c r="B49" s="30" t="s">
        <v>72</v>
      </c>
      <c r="C49" s="35" t="s">
        <v>246</v>
      </c>
      <c r="D49" s="313" t="s">
        <v>266</v>
      </c>
      <c r="E49" s="43" t="s">
        <v>87</v>
      </c>
      <c r="F49" s="46">
        <v>45700</v>
      </c>
      <c r="G49" s="46" t="s">
        <v>267</v>
      </c>
      <c r="H49" s="165" t="s">
        <v>278</v>
      </c>
      <c r="I49" s="313" t="s">
        <v>279</v>
      </c>
      <c r="J49" s="29" t="s">
        <v>280</v>
      </c>
      <c r="K49" s="70">
        <v>908794767</v>
      </c>
      <c r="L49" s="69"/>
      <c r="M49" s="47">
        <v>39411</v>
      </c>
      <c r="N49" s="239">
        <f ca="1">IF(Tabla1[[#This Row],[Fecha de nac]]="","",IF(Tabla1[[#This Row],[Fecha Finalización]] &gt;=TODAY(), DATEDIF(Tabla1[[#This Row],[Fecha de nac]],TODAY(),"y"), ROUNDDOWN((Tabla1[[#This Row],[Fecha Finalización]] -Tabla1[[#This Row],[Fecha de nac]])/365,0)))</f>
        <v>17</v>
      </c>
      <c r="O49" s="171"/>
      <c r="P49" s="35" t="s">
        <v>82</v>
      </c>
      <c r="Q49" s="68"/>
      <c r="R49" s="68"/>
      <c r="S49" s="68"/>
      <c r="T49" s="68"/>
      <c r="U49" s="244">
        <f>IF(F49="","",Tabla1[[#This Row],[Fecha Inicio grupo]]+3*7-7)</f>
        <v>45714</v>
      </c>
      <c r="V49" s="245">
        <f>IF(F49="","",EDATE(Tabla1[[#This Row],[Fecha Inicio grupo]],3))</f>
        <v>45789</v>
      </c>
      <c r="W49" s="30" t="s">
        <v>271</v>
      </c>
      <c r="X49" s="30" t="s">
        <v>271</v>
      </c>
      <c r="Y49" s="77" t="s">
        <v>84</v>
      </c>
      <c r="Z49" s="77" t="s">
        <v>84</v>
      </c>
      <c r="AA49" s="77"/>
      <c r="AB49" s="77"/>
      <c r="AC49" s="77"/>
      <c r="AD49" s="77"/>
      <c r="AE49" s="77"/>
      <c r="AF49" s="77"/>
      <c r="AG49" s="77"/>
      <c r="AH49" s="77"/>
      <c r="AI49" s="77"/>
      <c r="AJ49" s="77"/>
      <c r="AK49" s="77"/>
      <c r="AL49" s="77"/>
      <c r="AM49" s="77"/>
      <c r="AN49" s="77"/>
      <c r="AO49" s="146"/>
      <c r="AP49" s="247" t="str">
        <f>IF(F49="","",IFERROR(VLOOKUP(SUBSTITUTE(SUBSTITUTE(Tabla1[[#This Row],[Uso Sistemas]],"T","P"),"N","F"),Parámetros!$M$2:$N$17,2,0),"Completar hasta 3ra sem. para evaluar a Probacionista"))</f>
        <v>Completar hasta 3ra sem. para evaluar a Probacionista</v>
      </c>
      <c r="AQ49" s="40"/>
      <c r="AR49" s="202"/>
      <c r="AS49" s="40"/>
      <c r="AT49" s="29"/>
      <c r="AU49" s="56"/>
      <c r="AV49" s="56"/>
      <c r="AW49" s="56"/>
      <c r="AX49" s="249">
        <f>IF(V49="","",EOMONTH(EDATE(Tabla1[[#This Row],[Fecha Finalización]],2),0))</f>
        <v>45869</v>
      </c>
      <c r="AY49" s="40"/>
      <c r="AZ49" s="250">
        <f>IF(V49="","",EOMONTH(EDATE(Tabla1[[#This Row],[Fecha Finalización]],3),0))</f>
        <v>45900</v>
      </c>
      <c r="BA49" s="40"/>
      <c r="BB49" s="40"/>
      <c r="BC49" s="237"/>
      <c r="BD49" s="235" t="str">
        <f>IF(F49="","",Tabla1[[#This Row],[sem 01]]&amp;Tabla1[[#This Row],[sem 02]]&amp;Tabla1[[#This Row],[sem 03]])</f>
        <v>PP</v>
      </c>
      <c r="BE49" s="236" t="str">
        <f>IF(TRIM(F49)="","",$B$1&amp;"-"&amp;SUBSTITUTE(Tabla1[[#This Row],[Mes Inscrito]]," ","")&amp;"-"&amp;SUBSTITUTE(Tabla1[[#This Row],[Dia de clases Inscrito]]," ","")&amp;"-"&amp;SUBSTITUTE(Tabla1[[#This Row],[Horario Inscrito]]," ","")&amp;"-"&amp;Tabla1[[#This Row],[Fecha Inicio grupo]])</f>
        <v>Cajamarca-Febrero-Miércoles-7:00a9:30pm-45700</v>
      </c>
      <c r="BF49" s="252" t="str">
        <f>IF(F49="","",Tabla1[[#This Row],[Curso]])</f>
        <v>Oratoria y Filosofía</v>
      </c>
      <c r="BG49" s="253" t="str">
        <f>+IF(TRIM(F49)="","",$B$1&amp;"-"&amp;TRIM(Tabla1[[#This Row],[Mes Inscrito]])&amp;"-"&amp;TRIM(Tabla1[[#This Row],[Dia de clases Inscrito]])&amp;"-"&amp;TRIM(Tabla1[[#This Row],[Horario Inscrito]])&amp;"-"&amp;TRIM(Tabla1[[#This Row],[Fecha Inicio grupo]])&amp;"-"&amp;TRIM(Tabla1[[#This Row],[Tipo Incrito]]))</f>
        <v>Cajamarca-Febrero-Miércoles-7:00 a 9:30 pm-45700-Inscrito Nuevo</v>
      </c>
      <c r="BH49" s="309"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10">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9" s="310"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10" t="str">
        <f>IF(Tabla1[[#This Row],[Fecha Inicio grupo]]="","",IFERROR(VLOOKUP(Tabla1[[#This Row],[Mes de Alta como miembro]],Parámetros!$AM$2:$AN$16,2,0),"01/01/1900"))</f>
        <v>01/01/1900</v>
      </c>
    </row>
    <row r="50" spans="1:63" s="25" customFormat="1" ht="12.75">
      <c r="A50" s="69">
        <v>47</v>
      </c>
      <c r="B50" s="29" t="s">
        <v>281</v>
      </c>
      <c r="C50" s="35" t="s">
        <v>246</v>
      </c>
      <c r="D50" s="313" t="s">
        <v>282</v>
      </c>
      <c r="E50" s="43" t="s">
        <v>283</v>
      </c>
      <c r="F50" s="46">
        <v>45698</v>
      </c>
      <c r="G50" s="46" t="s">
        <v>76</v>
      </c>
      <c r="H50" s="165" t="s">
        <v>284</v>
      </c>
      <c r="I50" s="313" t="s">
        <v>285</v>
      </c>
      <c r="J50" s="29" t="s">
        <v>286</v>
      </c>
      <c r="K50" s="70">
        <v>953124786</v>
      </c>
      <c r="L50" s="69"/>
      <c r="M50" s="47">
        <v>36960</v>
      </c>
      <c r="N50" s="239">
        <f ca="1">IF(Tabla1[[#This Row],[Fecha de nac]]="","",IF(Tabla1[[#This Row],[Fecha Finalización]] &gt;=TODAY(), DATEDIF(Tabla1[[#This Row],[Fecha de nac]],TODAY(),"y"), ROUNDDOWN((Tabla1[[#This Row],[Fecha Finalización]] -Tabla1[[#This Row],[Fecha de nac]])/365,0)))</f>
        <v>23</v>
      </c>
      <c r="O50" s="171" t="s">
        <v>287</v>
      </c>
      <c r="P50" s="35" t="s">
        <v>82</v>
      </c>
      <c r="Q50" s="68"/>
      <c r="R50" s="68"/>
      <c r="S50" s="68"/>
      <c r="T50" s="68"/>
      <c r="U50" s="244">
        <f>IF(F50="","",Tabla1[[#This Row],[Fecha Inicio grupo]]+3*7-7)</f>
        <v>45712</v>
      </c>
      <c r="V50" s="245">
        <f>IF(F50="","",EDATE(Tabla1[[#This Row],[Fecha Inicio grupo]],3))</f>
        <v>45787</v>
      </c>
      <c r="W50" s="30" t="s">
        <v>288</v>
      </c>
      <c r="X50" s="30" t="s">
        <v>288</v>
      </c>
      <c r="Y50" s="77" t="s">
        <v>84</v>
      </c>
      <c r="Z50" s="77" t="s">
        <v>84</v>
      </c>
      <c r="AA50" s="77"/>
      <c r="AB50" s="77"/>
      <c r="AC50" s="77"/>
      <c r="AD50" s="77"/>
      <c r="AE50" s="77"/>
      <c r="AF50" s="77"/>
      <c r="AG50" s="77"/>
      <c r="AH50" s="77"/>
      <c r="AI50" s="77"/>
      <c r="AJ50" s="77"/>
      <c r="AK50" s="77"/>
      <c r="AL50" s="77"/>
      <c r="AM50" s="77"/>
      <c r="AN50" s="77"/>
      <c r="AO50" s="146"/>
      <c r="AP50" s="247" t="str">
        <f>IF(F50="","",IFERROR(VLOOKUP(SUBSTITUTE(SUBSTITUTE(Tabla1[[#This Row],[Uso Sistemas]],"T","P"),"N","F"),Parámetros!$M$2:$N$17,2,0),"Completar hasta 3ra sem. para evaluar a Probacionista"))</f>
        <v>Completar hasta 3ra sem. para evaluar a Probacionista</v>
      </c>
      <c r="AQ50" s="40"/>
      <c r="AR50" s="202"/>
      <c r="AS50" s="40"/>
      <c r="AT50" s="29"/>
      <c r="AU50" s="56"/>
      <c r="AV50" s="56"/>
      <c r="AW50" s="56"/>
      <c r="AX50" s="249">
        <f>IF(V50="","",EOMONTH(EDATE(Tabla1[[#This Row],[Fecha Finalización]],2),0))</f>
        <v>45869</v>
      </c>
      <c r="AY50" s="40"/>
      <c r="AZ50" s="250">
        <f>IF(V50="","",EOMONTH(EDATE(Tabla1[[#This Row],[Fecha Finalización]],3),0))</f>
        <v>45900</v>
      </c>
      <c r="BA50" s="40"/>
      <c r="BB50" s="40"/>
      <c r="BC50" s="237"/>
      <c r="BD50" s="235" t="str">
        <f>IF(F50="","",Tabla1[[#This Row],[sem 01]]&amp;Tabla1[[#This Row],[sem 02]]&amp;Tabla1[[#This Row],[sem 03]])</f>
        <v>PP</v>
      </c>
      <c r="BE50" s="236" t="str">
        <f>IF(TRIM(F50)="","",$B$1&amp;"-"&amp;SUBSTITUTE(Tabla1[[#This Row],[Mes Inscrito]]," ","")&amp;"-"&amp;SUBSTITUTE(Tabla1[[#This Row],[Dia de clases Inscrito]]," ","")&amp;"-"&amp;SUBSTITUTE(Tabla1[[#This Row],[Horario Inscrito]]," ","")&amp;"-"&amp;Tabla1[[#This Row],[Fecha Inicio grupo]])</f>
        <v>Cajamarca-Febrero-Lunes-7:00-9:00-45698</v>
      </c>
      <c r="BF50" s="252" t="str">
        <f>IF(F50="","",Tabla1[[#This Row],[Curso]])</f>
        <v>Conócete a ti mismo</v>
      </c>
      <c r="BG50" s="253" t="str">
        <f>+IF(TRIM(F50)="","",$B$1&amp;"-"&amp;TRIM(Tabla1[[#This Row],[Mes Inscrito]])&amp;"-"&amp;TRIM(Tabla1[[#This Row],[Dia de clases Inscrito]])&amp;"-"&amp;TRIM(Tabla1[[#This Row],[Horario Inscrito]])&amp;"-"&amp;TRIM(Tabla1[[#This Row],[Fecha Inicio grupo]])&amp;"-"&amp;TRIM(Tabla1[[#This Row],[Tipo Incrito]]))</f>
        <v>Cajamarca-Febrero-Lunes-7:00 - 9:00-45698-Inscrito Nuevo</v>
      </c>
      <c r="BH50" s="309"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10">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0" s="310"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10" t="str">
        <f>IF(Tabla1[[#This Row],[Fecha Inicio grupo]]="","",IFERROR(VLOOKUP(Tabla1[[#This Row],[Mes de Alta como miembro]],Parámetros!$AM$2:$AN$16,2,0),"01/01/1900"))</f>
        <v>01/01/1900</v>
      </c>
    </row>
    <row r="51" spans="1:63" s="25" customFormat="1" ht="12.75">
      <c r="A51" s="69">
        <v>48</v>
      </c>
      <c r="B51" s="29" t="s">
        <v>72</v>
      </c>
      <c r="C51" s="35" t="s">
        <v>246</v>
      </c>
      <c r="D51" s="313" t="s">
        <v>74</v>
      </c>
      <c r="E51" s="43" t="s">
        <v>98</v>
      </c>
      <c r="F51" s="46">
        <v>45703</v>
      </c>
      <c r="G51" s="46" t="s">
        <v>128</v>
      </c>
      <c r="H51" s="165" t="s">
        <v>289</v>
      </c>
      <c r="I51" s="313" t="s">
        <v>290</v>
      </c>
      <c r="J51" s="29" t="s">
        <v>291</v>
      </c>
      <c r="K51" s="70">
        <v>950881586</v>
      </c>
      <c r="L51" s="69"/>
      <c r="M51" s="47">
        <v>38728</v>
      </c>
      <c r="N51" s="239">
        <f ca="1">IF(Tabla1[[#This Row],[Fecha de nac]]="","",IF(Tabla1[[#This Row],[Fecha Finalización]] &gt;=TODAY(), DATEDIF(Tabla1[[#This Row],[Fecha de nac]],TODAY(),"y"), ROUNDDOWN((Tabla1[[#This Row],[Fecha Finalización]] -Tabla1[[#This Row],[Fecha de nac]])/365,0)))</f>
        <v>19</v>
      </c>
      <c r="O51" s="171"/>
      <c r="P51" s="35" t="s">
        <v>82</v>
      </c>
      <c r="Q51" s="68"/>
      <c r="R51" s="68"/>
      <c r="S51" s="68"/>
      <c r="T51" s="68"/>
      <c r="U51" s="244">
        <f>IF(F51="","",Tabla1[[#This Row],[Fecha Inicio grupo]]+3*7-7)</f>
        <v>45717</v>
      </c>
      <c r="V51" s="245">
        <f>IF(F51="","",EDATE(Tabla1[[#This Row],[Fecha Inicio grupo]],3))</f>
        <v>45792</v>
      </c>
      <c r="W51" s="30" t="s">
        <v>105</v>
      </c>
      <c r="X51" s="30" t="s">
        <v>105</v>
      </c>
      <c r="Y51" s="77"/>
      <c r="Z51" s="77"/>
      <c r="AA51" s="77"/>
      <c r="AB51" s="77"/>
      <c r="AC51" s="77"/>
      <c r="AD51" s="77"/>
      <c r="AE51" s="77"/>
      <c r="AF51" s="77"/>
      <c r="AG51" s="77"/>
      <c r="AH51" s="77"/>
      <c r="AI51" s="77"/>
      <c r="AJ51" s="77"/>
      <c r="AK51" s="77"/>
      <c r="AL51" s="77"/>
      <c r="AM51" s="77"/>
      <c r="AN51" s="77"/>
      <c r="AO51" s="146"/>
      <c r="AP51" s="247" t="str">
        <f>IF(F51="","",IFERROR(VLOOKUP(SUBSTITUTE(SUBSTITUTE(Tabla1[[#This Row],[Uso Sistemas]],"T","P"),"N","F"),Parámetros!$M$2:$N$17,2,0),"Completar hasta 3ra sem. para evaluar a Probacionista"))</f>
        <v>Completar hasta 3ra sem. para evaluar a Probacionista</v>
      </c>
      <c r="AQ51" s="40"/>
      <c r="AR51" s="202"/>
      <c r="AS51" s="40"/>
      <c r="AT51" s="29"/>
      <c r="AU51" s="56"/>
      <c r="AV51" s="56"/>
      <c r="AW51" s="56"/>
      <c r="AX51" s="249">
        <f>IF(V51="","",EOMONTH(EDATE(Tabla1[[#This Row],[Fecha Finalización]],2),0))</f>
        <v>45869</v>
      </c>
      <c r="AY51" s="40"/>
      <c r="AZ51" s="250">
        <f>IF(V51="","",EOMONTH(EDATE(Tabla1[[#This Row],[Fecha Finalización]],3),0))</f>
        <v>45900</v>
      </c>
      <c r="BA51" s="40"/>
      <c r="BB51" s="40"/>
      <c r="BC51" s="237"/>
      <c r="BD51" s="235" t="str">
        <f>IF(F51="","",Tabla1[[#This Row],[sem 01]]&amp;Tabla1[[#This Row],[sem 02]]&amp;Tabla1[[#This Row],[sem 03]])</f>
        <v/>
      </c>
      <c r="BE51" s="236" t="str">
        <f>IF(TRIM(F51)="","",$B$1&amp;"-"&amp;SUBSTITUTE(Tabla1[[#This Row],[Mes Inscrito]]," ","")&amp;"-"&amp;SUBSTITUTE(Tabla1[[#This Row],[Dia de clases Inscrito]]," ","")&amp;"-"&amp;SUBSTITUTE(Tabla1[[#This Row],[Horario Inscrito]]," ","")&amp;"-"&amp;Tabla1[[#This Row],[Fecha Inicio grupo]])</f>
        <v>Cajamarca-Febrero-Sábado-3:30a6:00pm-45703</v>
      </c>
      <c r="BF51" s="252" t="str">
        <f>IF(F51="","",Tabla1[[#This Row],[Curso]])</f>
        <v>Oratoria y Filosofía</v>
      </c>
      <c r="BG51" s="253" t="str">
        <f>+IF(TRIM(F51)="","",$B$1&amp;"-"&amp;TRIM(Tabla1[[#This Row],[Mes Inscrito]])&amp;"-"&amp;TRIM(Tabla1[[#This Row],[Dia de clases Inscrito]])&amp;"-"&amp;TRIM(Tabla1[[#This Row],[Horario Inscrito]])&amp;"-"&amp;TRIM(Tabla1[[#This Row],[Fecha Inicio grupo]])&amp;"-"&amp;TRIM(Tabla1[[#This Row],[Tipo Incrito]]))</f>
        <v>Cajamarca-Febrero-Sábado-3:30 a 6:00 pm-45703-Inscrito Nuevo</v>
      </c>
      <c r="BH51" s="309"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10"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1" s="310"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1" s="310" t="str">
        <f>IF(Tabla1[[#This Row],[Fecha Inicio grupo]]="","",IFERROR(VLOOKUP(Tabla1[[#This Row],[Mes de Alta como miembro]],Parámetros!$AM$2:$AN$16,2,0),"01/01/1900"))</f>
        <v>01/01/1900</v>
      </c>
    </row>
    <row r="52" spans="1:63" s="25" customFormat="1" ht="12.75">
      <c r="A52" s="69">
        <v>49</v>
      </c>
      <c r="B52" s="29" t="s">
        <v>72</v>
      </c>
      <c r="C52" s="35" t="s">
        <v>246</v>
      </c>
      <c r="D52" s="313" t="s">
        <v>97</v>
      </c>
      <c r="E52" s="43" t="s">
        <v>98</v>
      </c>
      <c r="F52" s="46">
        <v>45702</v>
      </c>
      <c r="G52" s="46" t="s">
        <v>258</v>
      </c>
      <c r="H52" s="165" t="s">
        <v>292</v>
      </c>
      <c r="I52" s="313" t="s">
        <v>293</v>
      </c>
      <c r="J52" s="29" t="s">
        <v>294</v>
      </c>
      <c r="K52" s="70">
        <v>949688130</v>
      </c>
      <c r="L52" s="69"/>
      <c r="M52" s="47">
        <v>32703</v>
      </c>
      <c r="N52" s="239">
        <f ca="1">IF(Tabla1[[#This Row],[Fecha de nac]]="","",IF(Tabla1[[#This Row],[Fecha Finalización]] &gt;=TODAY(), DATEDIF(Tabla1[[#This Row],[Fecha de nac]],TODAY(),"y"), ROUNDDOWN((Tabla1[[#This Row],[Fecha Finalización]] -Tabla1[[#This Row],[Fecha de nac]])/365,0)))</f>
        <v>35</v>
      </c>
      <c r="O52" s="171"/>
      <c r="P52" s="35" t="s">
        <v>82</v>
      </c>
      <c r="Q52" s="68"/>
      <c r="R52" s="68"/>
      <c r="S52" s="68"/>
      <c r="T52" s="68"/>
      <c r="U52" s="244">
        <f>IF(F52="","",Tabla1[[#This Row],[Fecha Inicio grupo]]+3*7-7)</f>
        <v>45716</v>
      </c>
      <c r="V52" s="245">
        <f>IF(F52="","",EDATE(Tabla1[[#This Row],[Fecha Inicio grupo]],3))</f>
        <v>45791</v>
      </c>
      <c r="W52" s="30" t="s">
        <v>262</v>
      </c>
      <c r="X52" s="30" t="s">
        <v>262</v>
      </c>
      <c r="Y52" s="77"/>
      <c r="Z52" s="77"/>
      <c r="AA52" s="77"/>
      <c r="AB52" s="77"/>
      <c r="AC52" s="77"/>
      <c r="AD52" s="77"/>
      <c r="AE52" s="77"/>
      <c r="AF52" s="77"/>
      <c r="AG52" s="77"/>
      <c r="AH52" s="77"/>
      <c r="AI52" s="77"/>
      <c r="AJ52" s="77"/>
      <c r="AK52" s="77"/>
      <c r="AL52" s="77"/>
      <c r="AM52" s="77"/>
      <c r="AN52" s="77"/>
      <c r="AO52" s="146"/>
      <c r="AP52" s="247" t="str">
        <f>IF(F52="","",IFERROR(VLOOKUP(SUBSTITUTE(SUBSTITUTE(Tabla1[[#This Row],[Uso Sistemas]],"T","P"),"N","F"),Parámetros!$M$2:$N$17,2,0),"Completar hasta 3ra sem. para evaluar a Probacionista"))</f>
        <v>Completar hasta 3ra sem. para evaluar a Probacionista</v>
      </c>
      <c r="AQ52" s="40"/>
      <c r="AR52" s="202"/>
      <c r="AS52" s="40"/>
      <c r="AT52" s="29"/>
      <c r="AU52" s="56"/>
      <c r="AV52" s="56"/>
      <c r="AW52" s="56"/>
      <c r="AX52" s="249">
        <f>IF(V52="","",EOMONTH(EDATE(Tabla1[[#This Row],[Fecha Finalización]],2),0))</f>
        <v>45869</v>
      </c>
      <c r="AY52" s="40"/>
      <c r="AZ52" s="250">
        <f>IF(V52="","",EOMONTH(EDATE(Tabla1[[#This Row],[Fecha Finalización]],3),0))</f>
        <v>45900</v>
      </c>
      <c r="BA52" s="40"/>
      <c r="BB52" s="40"/>
      <c r="BC52" s="237"/>
      <c r="BD52" s="235" t="str">
        <f>IF(F52="","",Tabla1[[#This Row],[sem 01]]&amp;Tabla1[[#This Row],[sem 02]]&amp;Tabla1[[#This Row],[sem 03]])</f>
        <v/>
      </c>
      <c r="BE52" s="236" t="str">
        <f>IF(TRIM(F52)="","",$B$1&amp;"-"&amp;SUBSTITUTE(Tabla1[[#This Row],[Mes Inscrito]]," ","")&amp;"-"&amp;SUBSTITUTE(Tabla1[[#This Row],[Dia de clases Inscrito]]," ","")&amp;"-"&amp;SUBSTITUTE(Tabla1[[#This Row],[Horario Inscrito]]," ","")&amp;"-"&amp;Tabla1[[#This Row],[Fecha Inicio grupo]])</f>
        <v>Cajamarca-Febrero-Viernes-3:30a6:00pm-45702</v>
      </c>
      <c r="BF52" s="252" t="str">
        <f>IF(F52="","",Tabla1[[#This Row],[Curso]])</f>
        <v>Oratoria y Filosofía</v>
      </c>
      <c r="BG52" s="253" t="str">
        <f>+IF(TRIM(F52)="","",$B$1&amp;"-"&amp;TRIM(Tabla1[[#This Row],[Mes Inscrito]])&amp;"-"&amp;TRIM(Tabla1[[#This Row],[Dia de clases Inscrito]])&amp;"-"&amp;TRIM(Tabla1[[#This Row],[Horario Inscrito]])&amp;"-"&amp;TRIM(Tabla1[[#This Row],[Fecha Inicio grupo]])&amp;"-"&amp;TRIM(Tabla1[[#This Row],[Tipo Incrito]]))</f>
        <v>Cajamarca-Febrero-Viernes-3:30 a 6:00 pm-45702-Inscrito Nuevo</v>
      </c>
      <c r="BH52" s="309"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10"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2" s="310"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2" s="310" t="str">
        <f>IF(Tabla1[[#This Row],[Fecha Inicio grupo]]="","",IFERROR(VLOOKUP(Tabla1[[#This Row],[Mes de Alta como miembro]],Parámetros!$AM$2:$AN$16,2,0),"01/01/1900"))</f>
        <v>01/01/1900</v>
      </c>
    </row>
    <row r="53" spans="1:63" s="25" customFormat="1" ht="12.75">
      <c r="A53" s="69">
        <v>50</v>
      </c>
      <c r="B53" s="29" t="s">
        <v>281</v>
      </c>
      <c r="C53" s="35" t="s">
        <v>246</v>
      </c>
      <c r="D53" s="313" t="s">
        <v>282</v>
      </c>
      <c r="E53" s="43" t="s">
        <v>283</v>
      </c>
      <c r="F53" s="46">
        <v>45698</v>
      </c>
      <c r="G53" s="46" t="s">
        <v>76</v>
      </c>
      <c r="H53" s="165" t="s">
        <v>295</v>
      </c>
      <c r="I53" s="313" t="s">
        <v>296</v>
      </c>
      <c r="J53" s="263" t="s">
        <v>297</v>
      </c>
      <c r="K53" s="70">
        <v>927196191</v>
      </c>
      <c r="L53" s="69"/>
      <c r="M53" s="47">
        <v>37342</v>
      </c>
      <c r="N53" s="239">
        <f ca="1">IF(Tabla1[[#This Row],[Fecha de nac]]="","",IF(Tabla1[[#This Row],[Fecha Finalización]] &gt;=TODAY(), DATEDIF(Tabla1[[#This Row],[Fecha de nac]],TODAY(),"y"), ROUNDDOWN((Tabla1[[#This Row],[Fecha Finalización]] -Tabla1[[#This Row],[Fecha de nac]])/365,0)))</f>
        <v>22</v>
      </c>
      <c r="O53" s="171" t="s">
        <v>287</v>
      </c>
      <c r="P53" s="35" t="s">
        <v>82</v>
      </c>
      <c r="Q53" s="68"/>
      <c r="R53" s="68"/>
      <c r="S53" s="68"/>
      <c r="T53" s="68"/>
      <c r="U53" s="244">
        <f>IF(F53="","",Tabla1[[#This Row],[Fecha Inicio grupo]]+3*7-7)</f>
        <v>45712</v>
      </c>
      <c r="V53" s="245">
        <f>IF(F53="","",EDATE(Tabla1[[#This Row],[Fecha Inicio grupo]],3))</f>
        <v>45787</v>
      </c>
      <c r="W53" s="30" t="s">
        <v>288</v>
      </c>
      <c r="X53" s="30" t="s">
        <v>288</v>
      </c>
      <c r="Y53" s="77" t="s">
        <v>84</v>
      </c>
      <c r="Z53" s="77" t="s">
        <v>84</v>
      </c>
      <c r="AA53" s="77"/>
      <c r="AB53" s="77"/>
      <c r="AC53" s="77"/>
      <c r="AD53" s="77"/>
      <c r="AE53" s="77"/>
      <c r="AF53" s="77"/>
      <c r="AG53" s="77"/>
      <c r="AH53" s="77"/>
      <c r="AI53" s="77"/>
      <c r="AJ53" s="77"/>
      <c r="AK53" s="77"/>
      <c r="AL53" s="77"/>
      <c r="AM53" s="77"/>
      <c r="AN53" s="77"/>
      <c r="AO53" s="146"/>
      <c r="AP53" s="247" t="str">
        <f>IF(F53="","",IFERROR(VLOOKUP(SUBSTITUTE(SUBSTITUTE(Tabla1[[#This Row],[Uso Sistemas]],"T","P"),"N","F"),Parámetros!$M$2:$N$17,2,0),"Completar hasta 3ra sem. para evaluar a Probacionista"))</f>
        <v>Completar hasta 3ra sem. para evaluar a Probacionista</v>
      </c>
      <c r="AQ53" s="40"/>
      <c r="AR53" s="202"/>
      <c r="AS53" s="40"/>
      <c r="AT53" s="29"/>
      <c r="AU53" s="56"/>
      <c r="AV53" s="56"/>
      <c r="AW53" s="56"/>
      <c r="AX53" s="249">
        <f>IF(V53="","",EOMONTH(EDATE(Tabla1[[#This Row],[Fecha Finalización]],2),0))</f>
        <v>45869</v>
      </c>
      <c r="AY53" s="40"/>
      <c r="AZ53" s="250">
        <f>IF(V53="","",EOMONTH(EDATE(Tabla1[[#This Row],[Fecha Finalización]],3),0))</f>
        <v>45900</v>
      </c>
      <c r="BA53" s="40"/>
      <c r="BB53" s="40"/>
      <c r="BC53" s="237"/>
      <c r="BD53" s="235" t="str">
        <f>IF(F53="","",Tabla1[[#This Row],[sem 01]]&amp;Tabla1[[#This Row],[sem 02]]&amp;Tabla1[[#This Row],[sem 03]])</f>
        <v>PP</v>
      </c>
      <c r="BE53" s="236" t="str">
        <f>IF(TRIM(F53)="","",$B$1&amp;"-"&amp;SUBSTITUTE(Tabla1[[#This Row],[Mes Inscrito]]," ","")&amp;"-"&amp;SUBSTITUTE(Tabla1[[#This Row],[Dia de clases Inscrito]]," ","")&amp;"-"&amp;SUBSTITUTE(Tabla1[[#This Row],[Horario Inscrito]]," ","")&amp;"-"&amp;Tabla1[[#This Row],[Fecha Inicio grupo]])</f>
        <v>Cajamarca-Febrero-Lunes-7:00-9:00-45698</v>
      </c>
      <c r="BF53" s="252" t="str">
        <f>IF(F53="","",Tabla1[[#This Row],[Curso]])</f>
        <v>Conócete a ti mismo</v>
      </c>
      <c r="BG53" s="253" t="str">
        <f>+IF(TRIM(F53)="","",$B$1&amp;"-"&amp;TRIM(Tabla1[[#This Row],[Mes Inscrito]])&amp;"-"&amp;TRIM(Tabla1[[#This Row],[Dia de clases Inscrito]])&amp;"-"&amp;TRIM(Tabla1[[#This Row],[Horario Inscrito]])&amp;"-"&amp;TRIM(Tabla1[[#This Row],[Fecha Inicio grupo]])&amp;"-"&amp;TRIM(Tabla1[[#This Row],[Tipo Incrito]]))</f>
        <v>Cajamarca-Febrero-Lunes-7:00 - 9:00-45698-Inscrito Nuevo</v>
      </c>
      <c r="BH53" s="309"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10">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3" s="310"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10" t="str">
        <f>IF(Tabla1[[#This Row],[Fecha Inicio grupo]]="","",IFERROR(VLOOKUP(Tabla1[[#This Row],[Mes de Alta como miembro]],Parámetros!$AM$2:$AN$16,2,0),"01/01/1900"))</f>
        <v>01/01/1900</v>
      </c>
    </row>
    <row r="54" spans="1:63" s="25" customFormat="1" ht="12.75">
      <c r="A54" s="69">
        <v>51</v>
      </c>
      <c r="B54" s="29" t="s">
        <v>72</v>
      </c>
      <c r="C54" s="35" t="s">
        <v>246</v>
      </c>
      <c r="D54" s="313" t="s">
        <v>74</v>
      </c>
      <c r="E54" s="43" t="s">
        <v>75</v>
      </c>
      <c r="F54" s="46">
        <v>45703</v>
      </c>
      <c r="G54" s="46" t="s">
        <v>254</v>
      </c>
      <c r="H54" s="165" t="s">
        <v>298</v>
      </c>
      <c r="I54" s="314" t="s">
        <v>299</v>
      </c>
      <c r="J54" s="29" t="s">
        <v>300</v>
      </c>
      <c r="K54" s="70">
        <v>923061256</v>
      </c>
      <c r="L54" s="69"/>
      <c r="M54" s="264">
        <v>38265</v>
      </c>
      <c r="N54" s="239">
        <f ca="1">IF(Tabla1[[#This Row],[Fecha de nac]]="","",IF(Tabla1[[#This Row],[Fecha Finalización]] &gt;=TODAY(), DATEDIF(Tabla1[[#This Row],[Fecha de nac]],TODAY(),"y"), ROUNDDOWN((Tabla1[[#This Row],[Fecha Finalización]] -Tabla1[[#This Row],[Fecha de nac]])/365,0)))</f>
        <v>20</v>
      </c>
      <c r="O54" s="171"/>
      <c r="P54" s="35" t="s">
        <v>82</v>
      </c>
      <c r="Q54" s="68"/>
      <c r="R54" s="68"/>
      <c r="S54" s="68"/>
      <c r="T54" s="68"/>
      <c r="U54" s="244">
        <f>IF(F54="","",Tabla1[[#This Row],[Fecha Inicio grupo]]+3*7-7)</f>
        <v>45717</v>
      </c>
      <c r="V54" s="245">
        <f>IF(F54="","",EDATE(Tabla1[[#This Row],[Fecha Inicio grupo]],3))</f>
        <v>45792</v>
      </c>
      <c r="W54" s="30" t="s">
        <v>94</v>
      </c>
      <c r="X54" s="30" t="s">
        <v>94</v>
      </c>
      <c r="Y54" s="77"/>
      <c r="Z54" s="77"/>
      <c r="AA54" s="77"/>
      <c r="AB54" s="77"/>
      <c r="AC54" s="77"/>
      <c r="AD54" s="77"/>
      <c r="AE54" s="77"/>
      <c r="AF54" s="77"/>
      <c r="AG54" s="77"/>
      <c r="AH54" s="77"/>
      <c r="AI54" s="77"/>
      <c r="AJ54" s="77"/>
      <c r="AK54" s="77"/>
      <c r="AL54" s="77"/>
      <c r="AM54" s="77"/>
      <c r="AN54" s="77"/>
      <c r="AO54" s="146"/>
      <c r="AP54" s="247" t="str">
        <f>IF(F54="","",IFERROR(VLOOKUP(SUBSTITUTE(SUBSTITUTE(Tabla1[[#This Row],[Uso Sistemas]],"T","P"),"N","F"),Parámetros!$M$2:$N$17,2,0),"Completar hasta 3ra sem. para evaluar a Probacionista"))</f>
        <v>Completar hasta 3ra sem. para evaluar a Probacionista</v>
      </c>
      <c r="AQ54" s="40"/>
      <c r="AR54" s="202"/>
      <c r="AS54" s="40"/>
      <c r="AT54" s="29"/>
      <c r="AU54" s="56"/>
      <c r="AV54" s="56"/>
      <c r="AW54" s="56"/>
      <c r="AX54" s="249">
        <f>IF(V54="","",EOMONTH(EDATE(Tabla1[[#This Row],[Fecha Finalización]],2),0))</f>
        <v>45869</v>
      </c>
      <c r="AY54" s="40"/>
      <c r="AZ54" s="250">
        <f>IF(V54="","",EOMONTH(EDATE(Tabla1[[#This Row],[Fecha Finalización]],3),0))</f>
        <v>45900</v>
      </c>
      <c r="BA54" s="40"/>
      <c r="BB54" s="40"/>
      <c r="BC54" s="237"/>
      <c r="BD54" s="235" t="str">
        <f>IF(F54="","",Tabla1[[#This Row],[sem 01]]&amp;Tabla1[[#This Row],[sem 02]]&amp;Tabla1[[#This Row],[sem 03]])</f>
        <v/>
      </c>
      <c r="BE54" s="236" t="str">
        <f>IF(TRIM(F54)="","",$B$1&amp;"-"&amp;SUBSTITUTE(Tabla1[[#This Row],[Mes Inscrito]]," ","")&amp;"-"&amp;SUBSTITUTE(Tabla1[[#This Row],[Dia de clases Inscrito]]," ","")&amp;"-"&amp;SUBSTITUTE(Tabla1[[#This Row],[Horario Inscrito]]," ","")&amp;"-"&amp;Tabla1[[#This Row],[Fecha Inicio grupo]])</f>
        <v>Cajamarca-Febrero-Sábado-10:00a12:30pm-45703</v>
      </c>
      <c r="BF54" s="252" t="str">
        <f>IF(F54="","",Tabla1[[#This Row],[Curso]])</f>
        <v>Oratoria y Filosofía</v>
      </c>
      <c r="BG54" s="253" t="str">
        <f>+IF(TRIM(F54)="","",$B$1&amp;"-"&amp;TRIM(Tabla1[[#This Row],[Mes Inscrito]])&amp;"-"&amp;TRIM(Tabla1[[#This Row],[Dia de clases Inscrito]])&amp;"-"&amp;TRIM(Tabla1[[#This Row],[Horario Inscrito]])&amp;"-"&amp;TRIM(Tabla1[[#This Row],[Fecha Inicio grupo]])&amp;"-"&amp;TRIM(Tabla1[[#This Row],[Tipo Incrito]]))</f>
        <v>Cajamarca-Febrero-Sábado-10:00 a 12:30 pm-45703-Inscrito Nuevo</v>
      </c>
      <c r="BH54" s="309"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10" t="str">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4" s="310"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4" s="310" t="str">
        <f>IF(Tabla1[[#This Row],[Fecha Inicio grupo]]="","",IFERROR(VLOOKUP(Tabla1[[#This Row],[Mes de Alta como miembro]],Parámetros!$AM$2:$AN$16,2,0),"01/01/1900"))</f>
        <v>01/01/1900</v>
      </c>
    </row>
    <row r="55" spans="1:63" s="25" customFormat="1" ht="12.75">
      <c r="A55" s="69">
        <v>52</v>
      </c>
      <c r="B55" s="29" t="s">
        <v>72</v>
      </c>
      <c r="C55" s="35" t="s">
        <v>246</v>
      </c>
      <c r="D55" s="313" t="s">
        <v>247</v>
      </c>
      <c r="E55" s="43" t="s">
        <v>75</v>
      </c>
      <c r="F55" s="46">
        <v>45703</v>
      </c>
      <c r="G55" s="46" t="s">
        <v>254</v>
      </c>
      <c r="H55" s="165" t="s">
        <v>301</v>
      </c>
      <c r="I55" s="314" t="s">
        <v>302</v>
      </c>
      <c r="J55" s="29" t="s">
        <v>303</v>
      </c>
      <c r="K55" s="70">
        <v>991826152</v>
      </c>
      <c r="L55" s="69"/>
      <c r="M55" s="264">
        <v>45703</v>
      </c>
      <c r="N55" s="239">
        <f ca="1">IF(Tabla1[[#This Row],[Fecha de nac]]="","",IF(Tabla1[[#This Row],[Fecha Finalización]] &gt;=TODAY(), DATEDIF(Tabla1[[#This Row],[Fecha de nac]],TODAY(),"y"), ROUNDDOWN((Tabla1[[#This Row],[Fecha Finalización]] -Tabla1[[#This Row],[Fecha de nac]])/365,0)))</f>
        <v>0</v>
      </c>
      <c r="O55" s="171"/>
      <c r="P55" s="35" t="s">
        <v>82</v>
      </c>
      <c r="Q55" s="68"/>
      <c r="R55" s="68"/>
      <c r="S55" s="68"/>
      <c r="T55" s="68"/>
      <c r="U55" s="244">
        <f>IF(F55="","",Tabla1[[#This Row],[Fecha Inicio grupo]]+3*7-7)</f>
        <v>45717</v>
      </c>
      <c r="V55" s="245">
        <f>IF(F55="","",EDATE(Tabla1[[#This Row],[Fecha Inicio grupo]],3))</f>
        <v>45792</v>
      </c>
      <c r="W55" s="30" t="s">
        <v>94</v>
      </c>
      <c r="X55" s="30" t="s">
        <v>94</v>
      </c>
      <c r="Y55" s="77"/>
      <c r="Z55" s="77"/>
      <c r="AA55" s="77"/>
      <c r="AB55" s="77"/>
      <c r="AC55" s="77"/>
      <c r="AD55" s="77"/>
      <c r="AE55" s="77"/>
      <c r="AF55" s="77"/>
      <c r="AG55" s="77"/>
      <c r="AH55" s="77"/>
      <c r="AI55" s="77"/>
      <c r="AJ55" s="77"/>
      <c r="AK55" s="77"/>
      <c r="AL55" s="77"/>
      <c r="AM55" s="77"/>
      <c r="AN55" s="77"/>
      <c r="AO55" s="146"/>
      <c r="AP55" s="247" t="str">
        <f>IF(F55="","",IFERROR(VLOOKUP(SUBSTITUTE(SUBSTITUTE(Tabla1[[#This Row],[Uso Sistemas]],"T","P"),"N","F"),Parámetros!$M$2:$N$17,2,0),"Completar hasta 3ra sem. para evaluar a Probacionista"))</f>
        <v>Completar hasta 3ra sem. para evaluar a Probacionista</v>
      </c>
      <c r="AQ55" s="40"/>
      <c r="AR55" s="202"/>
      <c r="AS55" s="40"/>
      <c r="AT55" s="29"/>
      <c r="AU55" s="56"/>
      <c r="AV55" s="56"/>
      <c r="AW55" s="56"/>
      <c r="AX55" s="249">
        <f>IF(V55="","",EOMONTH(EDATE(Tabla1[[#This Row],[Fecha Finalización]],2),0))</f>
        <v>45869</v>
      </c>
      <c r="AY55" s="40"/>
      <c r="AZ55" s="250">
        <f>IF(V55="","",EOMONTH(EDATE(Tabla1[[#This Row],[Fecha Finalización]],3),0))</f>
        <v>45900</v>
      </c>
      <c r="BA55" s="40"/>
      <c r="BB55" s="40"/>
      <c r="BC55" s="237"/>
      <c r="BD55" s="235" t="str">
        <f>IF(F55="","",Tabla1[[#This Row],[sem 01]]&amp;Tabla1[[#This Row],[sem 02]]&amp;Tabla1[[#This Row],[sem 03]])</f>
        <v/>
      </c>
      <c r="BE55" s="236" t="str">
        <f>IF(TRIM(F55)="","",$B$1&amp;"-"&amp;SUBSTITUTE(Tabla1[[#This Row],[Mes Inscrito]]," ","")&amp;"-"&amp;SUBSTITUTE(Tabla1[[#This Row],[Dia de clases Inscrito]]," ","")&amp;"-"&amp;SUBSTITUTE(Tabla1[[#This Row],[Horario Inscrito]]," ","")&amp;"-"&amp;Tabla1[[#This Row],[Fecha Inicio grupo]])</f>
        <v>Cajamarca-Febrero-Sábado-10:00a12:30pm-45703</v>
      </c>
      <c r="BF55" s="252" t="str">
        <f>IF(F55="","",Tabla1[[#This Row],[Curso]])</f>
        <v>Oratoria y Filosofía</v>
      </c>
      <c r="BG55" s="253" t="str">
        <f>+IF(TRIM(F55)="","",$B$1&amp;"-"&amp;TRIM(Tabla1[[#This Row],[Mes Inscrito]])&amp;"-"&amp;TRIM(Tabla1[[#This Row],[Dia de clases Inscrito]])&amp;"-"&amp;TRIM(Tabla1[[#This Row],[Horario Inscrito]])&amp;"-"&amp;TRIM(Tabla1[[#This Row],[Fecha Inicio grupo]])&amp;"-"&amp;TRIM(Tabla1[[#This Row],[Tipo Incrito]]))</f>
        <v>Cajamarca-Febrero-Sábado-10:00 a 12:30 pm-45703-Inscrito Nuevo</v>
      </c>
      <c r="BH55" s="309"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10"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5" s="310"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5" s="310" t="str">
        <f>IF(Tabla1[[#This Row],[Fecha Inicio grupo]]="","",IFERROR(VLOOKUP(Tabla1[[#This Row],[Mes de Alta como miembro]],Parámetros!$AM$2:$AN$16,2,0),"01/01/1900"))</f>
        <v>01/01/1900</v>
      </c>
    </row>
    <row r="56" spans="1:63" s="25" customFormat="1" ht="12.75">
      <c r="A56" s="69">
        <v>53</v>
      </c>
      <c r="B56" s="29" t="s">
        <v>72</v>
      </c>
      <c r="C56" s="35" t="s">
        <v>246</v>
      </c>
      <c r="D56" s="313" t="s">
        <v>74</v>
      </c>
      <c r="E56" s="43" t="s">
        <v>75</v>
      </c>
      <c r="F56" s="46">
        <v>45703</v>
      </c>
      <c r="G56" s="46" t="s">
        <v>254</v>
      </c>
      <c r="H56" s="165" t="s">
        <v>304</v>
      </c>
      <c r="I56" s="314" t="s">
        <v>305</v>
      </c>
      <c r="J56" s="29" t="s">
        <v>306</v>
      </c>
      <c r="K56" s="70">
        <v>972051588</v>
      </c>
      <c r="L56" s="69"/>
      <c r="M56" s="264">
        <v>38558</v>
      </c>
      <c r="N56" s="239">
        <f ca="1">IF(Tabla1[[#This Row],[Fecha de nac]]="","",IF(Tabla1[[#This Row],[Fecha Finalización]] &gt;=TODAY(), DATEDIF(Tabla1[[#This Row],[Fecha de nac]],TODAY(),"y"), ROUNDDOWN((Tabla1[[#This Row],[Fecha Finalización]] -Tabla1[[#This Row],[Fecha de nac]])/365,0)))</f>
        <v>19</v>
      </c>
      <c r="O56" s="171"/>
      <c r="P56" s="35" t="s">
        <v>82</v>
      </c>
      <c r="Q56" s="68"/>
      <c r="R56" s="68"/>
      <c r="S56" s="68"/>
      <c r="T56" s="68"/>
      <c r="U56" s="244">
        <f>IF(F56="","",Tabla1[[#This Row],[Fecha Inicio grupo]]+3*7-7)</f>
        <v>45717</v>
      </c>
      <c r="V56" s="245">
        <f>IF(F56="","",EDATE(Tabla1[[#This Row],[Fecha Inicio grupo]],3))</f>
        <v>45792</v>
      </c>
      <c r="W56" s="30" t="s">
        <v>94</v>
      </c>
      <c r="X56" s="30" t="s">
        <v>94</v>
      </c>
      <c r="Y56" s="77"/>
      <c r="Z56" s="77"/>
      <c r="AA56" s="77"/>
      <c r="AB56" s="77"/>
      <c r="AC56" s="77"/>
      <c r="AD56" s="77"/>
      <c r="AE56" s="77"/>
      <c r="AF56" s="77"/>
      <c r="AG56" s="77"/>
      <c r="AH56" s="77"/>
      <c r="AI56" s="77"/>
      <c r="AJ56" s="77"/>
      <c r="AK56" s="77"/>
      <c r="AL56" s="77"/>
      <c r="AM56" s="77"/>
      <c r="AN56" s="77"/>
      <c r="AO56" s="146"/>
      <c r="AP56" s="247" t="str">
        <f>IF(F56="","",IFERROR(VLOOKUP(SUBSTITUTE(SUBSTITUTE(Tabla1[[#This Row],[Uso Sistemas]],"T","P"),"N","F"),Parámetros!$M$2:$N$17,2,0),"Completar hasta 3ra sem. para evaluar a Probacionista"))</f>
        <v>Completar hasta 3ra sem. para evaluar a Probacionista</v>
      </c>
      <c r="AQ56" s="40"/>
      <c r="AR56" s="202"/>
      <c r="AS56" s="40"/>
      <c r="AT56" s="29"/>
      <c r="AU56" s="56"/>
      <c r="AV56" s="56"/>
      <c r="AW56" s="56"/>
      <c r="AX56" s="249">
        <f>IF(V56="","",EOMONTH(EDATE(Tabla1[[#This Row],[Fecha Finalización]],2),0))</f>
        <v>45869</v>
      </c>
      <c r="AY56" s="40"/>
      <c r="AZ56" s="250">
        <f>IF(V56="","",EOMONTH(EDATE(Tabla1[[#This Row],[Fecha Finalización]],3),0))</f>
        <v>45900</v>
      </c>
      <c r="BA56" s="40"/>
      <c r="BB56" s="40"/>
      <c r="BC56" s="237"/>
      <c r="BD56" s="235" t="str">
        <f>IF(F56="","",Tabla1[[#This Row],[sem 01]]&amp;Tabla1[[#This Row],[sem 02]]&amp;Tabla1[[#This Row],[sem 03]])</f>
        <v/>
      </c>
      <c r="BE56" s="236" t="str">
        <f>IF(TRIM(F56)="","",$B$1&amp;"-"&amp;SUBSTITUTE(Tabla1[[#This Row],[Mes Inscrito]]," ","")&amp;"-"&amp;SUBSTITUTE(Tabla1[[#This Row],[Dia de clases Inscrito]]," ","")&amp;"-"&amp;SUBSTITUTE(Tabla1[[#This Row],[Horario Inscrito]]," ","")&amp;"-"&amp;Tabla1[[#This Row],[Fecha Inicio grupo]])</f>
        <v>Cajamarca-Febrero-Sábado-10:00a12:30pm-45703</v>
      </c>
      <c r="BF56" s="252" t="str">
        <f>IF(F56="","",Tabla1[[#This Row],[Curso]])</f>
        <v>Oratoria y Filosofía</v>
      </c>
      <c r="BG56" s="253" t="str">
        <f>+IF(TRIM(F56)="","",$B$1&amp;"-"&amp;TRIM(Tabla1[[#This Row],[Mes Inscrito]])&amp;"-"&amp;TRIM(Tabla1[[#This Row],[Dia de clases Inscrito]])&amp;"-"&amp;TRIM(Tabla1[[#This Row],[Horario Inscrito]])&amp;"-"&amp;TRIM(Tabla1[[#This Row],[Fecha Inicio grupo]])&amp;"-"&amp;TRIM(Tabla1[[#This Row],[Tipo Incrito]]))</f>
        <v>Cajamarca-Febrero-Sábado-10:00 a 12:30 pm-45703-Inscrito Nuevo</v>
      </c>
      <c r="BH56" s="309"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10"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6" s="310"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6" s="310" t="str">
        <f>IF(Tabla1[[#This Row],[Fecha Inicio grupo]]="","",IFERROR(VLOOKUP(Tabla1[[#This Row],[Mes de Alta como miembro]],Parámetros!$AM$2:$AN$16,2,0),"01/01/1900"))</f>
        <v>01/01/1900</v>
      </c>
    </row>
    <row r="57" spans="1:63" s="25" customFormat="1" ht="12.75">
      <c r="A57" s="69">
        <v>54</v>
      </c>
      <c r="B57" s="29" t="s">
        <v>72</v>
      </c>
      <c r="C57" s="35" t="s">
        <v>246</v>
      </c>
      <c r="D57" s="313" t="s">
        <v>74</v>
      </c>
      <c r="E57" s="43" t="s">
        <v>75</v>
      </c>
      <c r="F57" s="46">
        <v>45703</v>
      </c>
      <c r="G57" s="46" t="s">
        <v>254</v>
      </c>
      <c r="H57" s="165" t="s">
        <v>307</v>
      </c>
      <c r="I57" s="314" t="s">
        <v>308</v>
      </c>
      <c r="J57" s="29" t="s">
        <v>309</v>
      </c>
      <c r="K57" s="70">
        <v>901166726</v>
      </c>
      <c r="L57" s="69"/>
      <c r="M57" s="264">
        <v>37761</v>
      </c>
      <c r="N57" s="239">
        <f ca="1">IF(Tabla1[[#This Row],[Fecha de nac]]="","",IF(Tabla1[[#This Row],[Fecha Finalización]] &gt;=TODAY(), DATEDIF(Tabla1[[#This Row],[Fecha de nac]],TODAY(),"y"), ROUNDDOWN((Tabla1[[#This Row],[Fecha Finalización]] -Tabla1[[#This Row],[Fecha de nac]])/365,0)))</f>
        <v>21</v>
      </c>
      <c r="O57" s="171"/>
      <c r="P57" s="35" t="s">
        <v>82</v>
      </c>
      <c r="Q57" s="68"/>
      <c r="R57" s="68"/>
      <c r="S57" s="68"/>
      <c r="T57" s="68"/>
      <c r="U57" s="244">
        <f>IF(F57="","",Tabla1[[#This Row],[Fecha Inicio grupo]]+3*7-7)</f>
        <v>45717</v>
      </c>
      <c r="V57" s="245">
        <f>IF(F57="","",EDATE(Tabla1[[#This Row],[Fecha Inicio grupo]],3))</f>
        <v>45792</v>
      </c>
      <c r="W57" s="30" t="s">
        <v>94</v>
      </c>
      <c r="X57" s="30" t="s">
        <v>94</v>
      </c>
      <c r="Y57" s="77"/>
      <c r="Z57" s="77"/>
      <c r="AA57" s="77"/>
      <c r="AB57" s="77"/>
      <c r="AC57" s="77"/>
      <c r="AD57" s="77"/>
      <c r="AE57" s="77"/>
      <c r="AF57" s="77"/>
      <c r="AG57" s="77"/>
      <c r="AH57" s="77"/>
      <c r="AI57" s="77"/>
      <c r="AJ57" s="77"/>
      <c r="AK57" s="77"/>
      <c r="AL57" s="77"/>
      <c r="AM57" s="77"/>
      <c r="AN57" s="77"/>
      <c r="AO57" s="146"/>
      <c r="AP57" s="247" t="str">
        <f>IF(F57="","",IFERROR(VLOOKUP(SUBSTITUTE(SUBSTITUTE(Tabla1[[#This Row],[Uso Sistemas]],"T","P"),"N","F"),Parámetros!$M$2:$N$17,2,0),"Completar hasta 3ra sem. para evaluar a Probacionista"))</f>
        <v>Completar hasta 3ra sem. para evaluar a Probacionista</v>
      </c>
      <c r="AQ57" s="40"/>
      <c r="AR57" s="202"/>
      <c r="AS57" s="40"/>
      <c r="AT57" s="29"/>
      <c r="AU57" s="56"/>
      <c r="AV57" s="56"/>
      <c r="AW57" s="56"/>
      <c r="AX57" s="249">
        <f>IF(V57="","",EOMONTH(EDATE(Tabla1[[#This Row],[Fecha Finalización]],2),0))</f>
        <v>45869</v>
      </c>
      <c r="AY57" s="40"/>
      <c r="AZ57" s="250">
        <f>IF(V57="","",EOMONTH(EDATE(Tabla1[[#This Row],[Fecha Finalización]],3),0))</f>
        <v>45900</v>
      </c>
      <c r="BA57" s="40"/>
      <c r="BB57" s="40"/>
      <c r="BC57" s="237"/>
      <c r="BD57" s="235" t="str">
        <f>IF(F57="","",Tabla1[[#This Row],[sem 01]]&amp;Tabla1[[#This Row],[sem 02]]&amp;Tabla1[[#This Row],[sem 03]])</f>
        <v/>
      </c>
      <c r="BE57" s="236" t="str">
        <f>IF(TRIM(F57)="","",$B$1&amp;"-"&amp;SUBSTITUTE(Tabla1[[#This Row],[Mes Inscrito]]," ","")&amp;"-"&amp;SUBSTITUTE(Tabla1[[#This Row],[Dia de clases Inscrito]]," ","")&amp;"-"&amp;SUBSTITUTE(Tabla1[[#This Row],[Horario Inscrito]]," ","")&amp;"-"&amp;Tabla1[[#This Row],[Fecha Inicio grupo]])</f>
        <v>Cajamarca-Febrero-Sábado-10:00a12:30pm-45703</v>
      </c>
      <c r="BF57" s="252" t="str">
        <f>IF(F57="","",Tabla1[[#This Row],[Curso]])</f>
        <v>Oratoria y Filosofía</v>
      </c>
      <c r="BG57" s="253" t="str">
        <f>+IF(TRIM(F57)="","",$B$1&amp;"-"&amp;TRIM(Tabla1[[#This Row],[Mes Inscrito]])&amp;"-"&amp;TRIM(Tabla1[[#This Row],[Dia de clases Inscrito]])&amp;"-"&amp;TRIM(Tabla1[[#This Row],[Horario Inscrito]])&amp;"-"&amp;TRIM(Tabla1[[#This Row],[Fecha Inicio grupo]])&amp;"-"&amp;TRIM(Tabla1[[#This Row],[Tipo Incrito]]))</f>
        <v>Cajamarca-Febrero-Sábado-10:00 a 12:30 pm-45703-Inscrito Nuevo</v>
      </c>
      <c r="BH57" s="309"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10" t="str">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7" s="310"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7" s="310" t="str">
        <f>IF(Tabla1[[#This Row],[Fecha Inicio grupo]]="","",IFERROR(VLOOKUP(Tabla1[[#This Row],[Mes de Alta como miembro]],Parámetros!$AM$2:$AN$16,2,0),"01/01/1900"))</f>
        <v>01/01/1900</v>
      </c>
    </row>
    <row r="58" spans="1:63" s="25" customFormat="1" ht="12.75">
      <c r="A58" s="69">
        <v>55</v>
      </c>
      <c r="B58" s="29" t="s">
        <v>281</v>
      </c>
      <c r="C58" s="35" t="s">
        <v>246</v>
      </c>
      <c r="D58" s="313" t="s">
        <v>74</v>
      </c>
      <c r="E58" s="43" t="s">
        <v>310</v>
      </c>
      <c r="F58" s="46">
        <v>45703</v>
      </c>
      <c r="G58" s="46" t="s">
        <v>128</v>
      </c>
      <c r="H58" s="165" t="s">
        <v>311</v>
      </c>
      <c r="I58" s="314" t="s">
        <v>312</v>
      </c>
      <c r="J58" s="29" t="s">
        <v>313</v>
      </c>
      <c r="K58" s="70">
        <v>995792842</v>
      </c>
      <c r="L58" s="69"/>
      <c r="M58" s="264">
        <v>25569</v>
      </c>
      <c r="N58" s="239">
        <f ca="1">IF(Tabla1[[#This Row],[Fecha de nac]]="","",IF(Tabla1[[#This Row],[Fecha Finalización]] &gt;=TODAY(), DATEDIF(Tabla1[[#This Row],[Fecha de nac]],TODAY(),"y"), ROUNDDOWN((Tabla1[[#This Row],[Fecha Finalización]] -Tabla1[[#This Row],[Fecha de nac]])/365,0)))</f>
        <v>55</v>
      </c>
      <c r="O58" s="171"/>
      <c r="P58" s="35" t="s">
        <v>82</v>
      </c>
      <c r="Q58" s="68"/>
      <c r="R58" s="68"/>
      <c r="S58" s="68"/>
      <c r="T58" s="68"/>
      <c r="U58" s="244">
        <f>IF(F58="","",Tabla1[[#This Row],[Fecha Inicio grupo]]+3*7-7)</f>
        <v>45717</v>
      </c>
      <c r="V58" s="245">
        <f>IF(F58="","",EDATE(Tabla1[[#This Row],[Fecha Inicio grupo]],3))</f>
        <v>45792</v>
      </c>
      <c r="W58" s="30" t="s">
        <v>83</v>
      </c>
      <c r="X58" s="30" t="s">
        <v>83</v>
      </c>
      <c r="Y58" s="77" t="s">
        <v>84</v>
      </c>
      <c r="Z58" s="77"/>
      <c r="AA58" s="77"/>
      <c r="AB58" s="77"/>
      <c r="AC58" s="77"/>
      <c r="AD58" s="77"/>
      <c r="AE58" s="77"/>
      <c r="AF58" s="77"/>
      <c r="AG58" s="77"/>
      <c r="AH58" s="77"/>
      <c r="AI58" s="77"/>
      <c r="AJ58" s="77"/>
      <c r="AK58" s="77"/>
      <c r="AL58" s="77"/>
      <c r="AM58" s="77"/>
      <c r="AN58" s="77"/>
      <c r="AO58" s="146"/>
      <c r="AP58" s="247" t="str">
        <f>IF(F58="","",IFERROR(VLOOKUP(SUBSTITUTE(SUBSTITUTE(Tabla1[[#This Row],[Uso Sistemas]],"T","P"),"N","F"),Parámetros!$M$2:$N$17,2,0),"Completar hasta 3ra sem. para evaluar a Probacionista"))</f>
        <v>Completar hasta 3ra sem. para evaluar a Probacionista</v>
      </c>
      <c r="AQ58" s="40"/>
      <c r="AR58" s="202"/>
      <c r="AS58" s="40"/>
      <c r="AT58" s="29"/>
      <c r="AU58" s="56"/>
      <c r="AV58" s="56"/>
      <c r="AW58" s="56"/>
      <c r="AX58" s="249">
        <f>IF(V58="","",EOMONTH(EDATE(Tabla1[[#This Row],[Fecha Finalización]],2),0))</f>
        <v>45869</v>
      </c>
      <c r="AY58" s="40"/>
      <c r="AZ58" s="250">
        <f>IF(V58="","",EOMONTH(EDATE(Tabla1[[#This Row],[Fecha Finalización]],3),0))</f>
        <v>45900</v>
      </c>
      <c r="BA58" s="40"/>
      <c r="BB58" s="40"/>
      <c r="BC58" s="237"/>
      <c r="BD58" s="235" t="str">
        <f>IF(F58="","",Tabla1[[#This Row],[sem 01]]&amp;Tabla1[[#This Row],[sem 02]]&amp;Tabla1[[#This Row],[sem 03]])</f>
        <v>P</v>
      </c>
      <c r="BE58" s="236" t="str">
        <f>IF(TRIM(F58)="","",$B$1&amp;"-"&amp;SUBSTITUTE(Tabla1[[#This Row],[Mes Inscrito]]," ","")&amp;"-"&amp;SUBSTITUTE(Tabla1[[#This Row],[Dia de clases Inscrito]]," ","")&amp;"-"&amp;SUBSTITUTE(Tabla1[[#This Row],[Horario Inscrito]]," ","")&amp;"-"&amp;Tabla1[[#This Row],[Fecha Inicio grupo]])</f>
        <v>Cajamarca-Febrero-Sábado-4:00a6:00pm-45703</v>
      </c>
      <c r="BF58" s="252" t="str">
        <f>IF(F58="","",Tabla1[[#This Row],[Curso]])</f>
        <v>Conócete a ti mismo</v>
      </c>
      <c r="BG58" s="253" t="str">
        <f>+IF(TRIM(F58)="","",$B$1&amp;"-"&amp;TRIM(Tabla1[[#This Row],[Mes Inscrito]])&amp;"-"&amp;TRIM(Tabla1[[#This Row],[Dia de clases Inscrito]])&amp;"-"&amp;TRIM(Tabla1[[#This Row],[Horario Inscrito]])&amp;"-"&amp;TRIM(Tabla1[[#This Row],[Fecha Inicio grupo]])&amp;"-"&amp;TRIM(Tabla1[[#This Row],[Tipo Incrito]]))</f>
        <v>Cajamarca-Febrero-Sábado-4:00 a 6:00 pm-45703-Inscrito Nuevo</v>
      </c>
      <c r="BH58" s="309"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10">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8" s="310"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10" t="str">
        <f>IF(Tabla1[[#This Row],[Fecha Inicio grupo]]="","",IFERROR(VLOOKUP(Tabla1[[#This Row],[Mes de Alta como miembro]],Parámetros!$AM$2:$AN$16,2,0),"01/01/1900"))</f>
        <v>01/01/1900</v>
      </c>
    </row>
    <row r="59" spans="1:63" s="25" customFormat="1" ht="12.75">
      <c r="A59" s="69">
        <v>56</v>
      </c>
      <c r="B59" s="29" t="s">
        <v>281</v>
      </c>
      <c r="C59" s="35" t="s">
        <v>246</v>
      </c>
      <c r="D59" s="313" t="s">
        <v>74</v>
      </c>
      <c r="E59" s="43" t="s">
        <v>310</v>
      </c>
      <c r="F59" s="46">
        <v>45703</v>
      </c>
      <c r="G59" s="46" t="s">
        <v>128</v>
      </c>
      <c r="H59" s="165" t="s">
        <v>314</v>
      </c>
      <c r="I59" s="314" t="s">
        <v>315</v>
      </c>
      <c r="J59" s="29" t="s">
        <v>316</v>
      </c>
      <c r="K59" s="70">
        <v>954848244</v>
      </c>
      <c r="L59" s="69"/>
      <c r="M59" s="264">
        <v>33239</v>
      </c>
      <c r="N59" s="239">
        <f ca="1">IF(Tabla1[[#This Row],[Fecha de nac]]="","",IF(Tabla1[[#This Row],[Fecha Finalización]] &gt;=TODAY(), DATEDIF(Tabla1[[#This Row],[Fecha de nac]],TODAY(),"y"), ROUNDDOWN((Tabla1[[#This Row],[Fecha Finalización]] -Tabla1[[#This Row],[Fecha de nac]])/365,0)))</f>
        <v>34</v>
      </c>
      <c r="O59" s="171"/>
      <c r="P59" s="35" t="s">
        <v>82</v>
      </c>
      <c r="Q59" s="68"/>
      <c r="R59" s="68"/>
      <c r="S59" s="68"/>
      <c r="T59" s="68"/>
      <c r="U59" s="244">
        <f>IF(F59="","",Tabla1[[#This Row],[Fecha Inicio grupo]]+3*7-7)</f>
        <v>45717</v>
      </c>
      <c r="V59" s="245">
        <f>IF(F59="","",EDATE(Tabla1[[#This Row],[Fecha Inicio grupo]],3))</f>
        <v>45792</v>
      </c>
      <c r="W59" s="30" t="s">
        <v>83</v>
      </c>
      <c r="X59" s="30" t="s">
        <v>83</v>
      </c>
      <c r="Y59" s="77" t="s">
        <v>84</v>
      </c>
      <c r="Z59" s="77"/>
      <c r="AA59" s="77"/>
      <c r="AB59" s="77"/>
      <c r="AC59" s="77"/>
      <c r="AD59" s="77"/>
      <c r="AE59" s="77"/>
      <c r="AF59" s="77"/>
      <c r="AG59" s="77"/>
      <c r="AH59" s="77"/>
      <c r="AI59" s="77"/>
      <c r="AJ59" s="77"/>
      <c r="AK59" s="77"/>
      <c r="AL59" s="77"/>
      <c r="AM59" s="77"/>
      <c r="AN59" s="77"/>
      <c r="AO59" s="146"/>
      <c r="AP59" s="247" t="str">
        <f>IF(F59="","",IFERROR(VLOOKUP(SUBSTITUTE(SUBSTITUTE(Tabla1[[#This Row],[Uso Sistemas]],"T","P"),"N","F"),Parámetros!$M$2:$N$17,2,0),"Completar hasta 3ra sem. para evaluar a Probacionista"))</f>
        <v>Completar hasta 3ra sem. para evaluar a Probacionista</v>
      </c>
      <c r="AQ59" s="40"/>
      <c r="AR59" s="202"/>
      <c r="AS59" s="40"/>
      <c r="AT59" s="29"/>
      <c r="AU59" s="56"/>
      <c r="AV59" s="56"/>
      <c r="AW59" s="56"/>
      <c r="AX59" s="249">
        <f>IF(V59="","",EOMONTH(EDATE(Tabla1[[#This Row],[Fecha Finalización]],2),0))</f>
        <v>45869</v>
      </c>
      <c r="AY59" s="40"/>
      <c r="AZ59" s="250">
        <f>IF(V59="","",EOMONTH(EDATE(Tabla1[[#This Row],[Fecha Finalización]],3),0))</f>
        <v>45900</v>
      </c>
      <c r="BA59" s="40"/>
      <c r="BB59" s="40"/>
      <c r="BC59" s="237"/>
      <c r="BD59" s="235" t="str">
        <f>IF(F59="","",Tabla1[[#This Row],[sem 01]]&amp;Tabla1[[#This Row],[sem 02]]&amp;Tabla1[[#This Row],[sem 03]])</f>
        <v>P</v>
      </c>
      <c r="BE59" s="236" t="str">
        <f>IF(TRIM(F59)="","",$B$1&amp;"-"&amp;SUBSTITUTE(Tabla1[[#This Row],[Mes Inscrito]]," ","")&amp;"-"&amp;SUBSTITUTE(Tabla1[[#This Row],[Dia de clases Inscrito]]," ","")&amp;"-"&amp;SUBSTITUTE(Tabla1[[#This Row],[Horario Inscrito]]," ","")&amp;"-"&amp;Tabla1[[#This Row],[Fecha Inicio grupo]])</f>
        <v>Cajamarca-Febrero-Sábado-4:00a6:00pm-45703</v>
      </c>
      <c r="BF59" s="252" t="str">
        <f>IF(F59="","",Tabla1[[#This Row],[Curso]])</f>
        <v>Conócete a ti mismo</v>
      </c>
      <c r="BG59" s="253" t="str">
        <f>+IF(TRIM(F59)="","",$B$1&amp;"-"&amp;TRIM(Tabla1[[#This Row],[Mes Inscrito]])&amp;"-"&amp;TRIM(Tabla1[[#This Row],[Dia de clases Inscrito]])&amp;"-"&amp;TRIM(Tabla1[[#This Row],[Horario Inscrito]])&amp;"-"&amp;TRIM(Tabla1[[#This Row],[Fecha Inicio grupo]])&amp;"-"&amp;TRIM(Tabla1[[#This Row],[Tipo Incrito]]))</f>
        <v>Cajamarca-Febrero-Sábado-4:00 a 6:00 pm-45703-Inscrito Nuevo</v>
      </c>
      <c r="BH59" s="309"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10">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9" s="310"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10" t="str">
        <f>IF(Tabla1[[#This Row],[Fecha Inicio grupo]]="","",IFERROR(VLOOKUP(Tabla1[[#This Row],[Mes de Alta como miembro]],Parámetros!$AM$2:$AN$16,2,0),"01/01/1900"))</f>
        <v>01/01/1900</v>
      </c>
    </row>
    <row r="60" spans="1:63" s="25" customFormat="1" ht="12.75">
      <c r="A60" s="69">
        <v>57</v>
      </c>
      <c r="B60" s="29" t="s">
        <v>72</v>
      </c>
      <c r="C60" s="35" t="s">
        <v>246</v>
      </c>
      <c r="D60" s="313" t="s">
        <v>97</v>
      </c>
      <c r="E60" s="43" t="s">
        <v>98</v>
      </c>
      <c r="F60" s="46">
        <v>45702</v>
      </c>
      <c r="G60" s="46" t="s">
        <v>258</v>
      </c>
      <c r="H60" s="165" t="s">
        <v>317</v>
      </c>
      <c r="I60" s="314" t="s">
        <v>318</v>
      </c>
      <c r="J60" s="29" t="s">
        <v>319</v>
      </c>
      <c r="K60" s="70">
        <v>989503521</v>
      </c>
      <c r="L60" s="69"/>
      <c r="M60" s="264">
        <v>38549</v>
      </c>
      <c r="N60" s="239">
        <f ca="1">IF(Tabla1[[#This Row],[Fecha de nac]]="","",IF(Tabla1[[#This Row],[Fecha Finalización]] &gt;=TODAY(), DATEDIF(Tabla1[[#This Row],[Fecha de nac]],TODAY(),"y"), ROUNDDOWN((Tabla1[[#This Row],[Fecha Finalización]] -Tabla1[[#This Row],[Fecha de nac]])/365,0)))</f>
        <v>19</v>
      </c>
      <c r="O60" s="171"/>
      <c r="P60" s="35" t="s">
        <v>82</v>
      </c>
      <c r="Q60" s="68"/>
      <c r="R60" s="68"/>
      <c r="S60" s="68"/>
      <c r="T60" s="68"/>
      <c r="U60" s="244">
        <f>IF(F60="","",Tabla1[[#This Row],[Fecha Inicio grupo]]+3*7-7)</f>
        <v>45716</v>
      </c>
      <c r="V60" s="245">
        <f>IF(F60="","",EDATE(Tabla1[[#This Row],[Fecha Inicio grupo]],3))</f>
        <v>45791</v>
      </c>
      <c r="W60" s="30" t="s">
        <v>262</v>
      </c>
      <c r="X60" s="30" t="s">
        <v>262</v>
      </c>
      <c r="Y60" s="77"/>
      <c r="Z60" s="77"/>
      <c r="AA60" s="77"/>
      <c r="AB60" s="77"/>
      <c r="AC60" s="77"/>
      <c r="AD60" s="77"/>
      <c r="AE60" s="77"/>
      <c r="AF60" s="77"/>
      <c r="AG60" s="77"/>
      <c r="AH60" s="77"/>
      <c r="AI60" s="77"/>
      <c r="AJ60" s="77"/>
      <c r="AK60" s="77"/>
      <c r="AL60" s="77"/>
      <c r="AM60" s="77"/>
      <c r="AN60" s="77"/>
      <c r="AO60" s="146"/>
      <c r="AP60" s="247" t="str">
        <f>IF(F60="","",IFERROR(VLOOKUP(SUBSTITUTE(SUBSTITUTE(Tabla1[[#This Row],[Uso Sistemas]],"T","P"),"N","F"),Parámetros!$M$2:$N$17,2,0),"Completar hasta 3ra sem. para evaluar a Probacionista"))</f>
        <v>Completar hasta 3ra sem. para evaluar a Probacionista</v>
      </c>
      <c r="AQ60" s="40"/>
      <c r="AR60" s="202"/>
      <c r="AS60" s="40"/>
      <c r="AT60" s="29"/>
      <c r="AU60" s="56"/>
      <c r="AV60" s="56"/>
      <c r="AW60" s="56"/>
      <c r="AX60" s="249">
        <f>IF(V60="","",EOMONTH(EDATE(Tabla1[[#This Row],[Fecha Finalización]],2),0))</f>
        <v>45869</v>
      </c>
      <c r="AY60" s="40"/>
      <c r="AZ60" s="250">
        <f>IF(V60="","",EOMONTH(EDATE(Tabla1[[#This Row],[Fecha Finalización]],3),0))</f>
        <v>45900</v>
      </c>
      <c r="BA60" s="40"/>
      <c r="BB60" s="40"/>
      <c r="BC60" s="237"/>
      <c r="BD60" s="235" t="str">
        <f>IF(F60="","",Tabla1[[#This Row],[sem 01]]&amp;Tabla1[[#This Row],[sem 02]]&amp;Tabla1[[#This Row],[sem 03]])</f>
        <v/>
      </c>
      <c r="BE60" s="236" t="str">
        <f>IF(TRIM(F60)="","",$B$1&amp;"-"&amp;SUBSTITUTE(Tabla1[[#This Row],[Mes Inscrito]]," ","")&amp;"-"&amp;SUBSTITUTE(Tabla1[[#This Row],[Dia de clases Inscrito]]," ","")&amp;"-"&amp;SUBSTITUTE(Tabla1[[#This Row],[Horario Inscrito]]," ","")&amp;"-"&amp;Tabla1[[#This Row],[Fecha Inicio grupo]])</f>
        <v>Cajamarca-Febrero-Viernes-3:30a6:00pm-45702</v>
      </c>
      <c r="BF60" s="252" t="str">
        <f>IF(F60="","",Tabla1[[#This Row],[Curso]])</f>
        <v>Oratoria y Filosofía</v>
      </c>
      <c r="BG60" s="253" t="str">
        <f>+IF(TRIM(F60)="","",$B$1&amp;"-"&amp;TRIM(Tabla1[[#This Row],[Mes Inscrito]])&amp;"-"&amp;TRIM(Tabla1[[#This Row],[Dia de clases Inscrito]])&amp;"-"&amp;TRIM(Tabla1[[#This Row],[Horario Inscrito]])&amp;"-"&amp;TRIM(Tabla1[[#This Row],[Fecha Inicio grupo]])&amp;"-"&amp;TRIM(Tabla1[[#This Row],[Tipo Incrito]]))</f>
        <v>Cajamarca-Febrero-Viernes-3:30 a 6:00 pm-45702-Inscrito Nuevo</v>
      </c>
      <c r="BH60" s="309"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10"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0" s="310"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0" s="310" t="str">
        <f>IF(Tabla1[[#This Row],[Fecha Inicio grupo]]="","",IFERROR(VLOOKUP(Tabla1[[#This Row],[Mes de Alta como miembro]],Parámetros!$AM$2:$AN$16,2,0),"01/01/1900"))</f>
        <v>01/01/1900</v>
      </c>
    </row>
    <row r="61" spans="1:63" s="25" customFormat="1" ht="24.75">
      <c r="A61" s="69">
        <v>58</v>
      </c>
      <c r="B61" s="29" t="s">
        <v>72</v>
      </c>
      <c r="C61" s="35" t="s">
        <v>246</v>
      </c>
      <c r="D61" s="313" t="s">
        <v>74</v>
      </c>
      <c r="E61" s="43" t="s">
        <v>98</v>
      </c>
      <c r="F61" s="46">
        <v>45703</v>
      </c>
      <c r="G61" s="46" t="s">
        <v>128</v>
      </c>
      <c r="H61" s="165" t="s">
        <v>320</v>
      </c>
      <c r="I61" s="314" t="s">
        <v>321</v>
      </c>
      <c r="J61" s="29" t="s">
        <v>322</v>
      </c>
      <c r="K61" s="70">
        <v>925477456</v>
      </c>
      <c r="L61" s="69"/>
      <c r="M61" s="264">
        <v>36167</v>
      </c>
      <c r="N61" s="239">
        <f ca="1">IF(Tabla1[[#This Row],[Fecha de nac]]="","",IF(Tabla1[[#This Row],[Fecha Finalización]] &gt;=TODAY(), DATEDIF(Tabla1[[#This Row],[Fecha de nac]],TODAY(),"y"), ROUNDDOWN((Tabla1[[#This Row],[Fecha Finalización]] -Tabla1[[#This Row],[Fecha de nac]])/365,0)))</f>
        <v>26</v>
      </c>
      <c r="O61" s="171"/>
      <c r="P61" s="35" t="s">
        <v>82</v>
      </c>
      <c r="Q61" s="68"/>
      <c r="R61" s="68"/>
      <c r="S61" s="68"/>
      <c r="T61" s="68"/>
      <c r="U61" s="244">
        <f>IF(F61="","",Tabla1[[#This Row],[Fecha Inicio grupo]]+3*7-7)</f>
        <v>45717</v>
      </c>
      <c r="V61" s="245">
        <f>IF(F61="","",EDATE(Tabla1[[#This Row],[Fecha Inicio grupo]],3))</f>
        <v>45792</v>
      </c>
      <c r="W61" s="30"/>
      <c r="X61" s="30"/>
      <c r="Y61" s="77"/>
      <c r="Z61" s="77"/>
      <c r="AA61" s="77"/>
      <c r="AB61" s="77"/>
      <c r="AC61" s="77"/>
      <c r="AD61" s="77"/>
      <c r="AE61" s="77"/>
      <c r="AF61" s="77"/>
      <c r="AG61" s="77"/>
      <c r="AH61" s="77"/>
      <c r="AI61" s="77"/>
      <c r="AJ61" s="77"/>
      <c r="AK61" s="77"/>
      <c r="AL61" s="77"/>
      <c r="AM61" s="77"/>
      <c r="AN61" s="77"/>
      <c r="AO61" s="146"/>
      <c r="AP61" s="247" t="str">
        <f>IF(F61="","",IFERROR(VLOOKUP(SUBSTITUTE(SUBSTITUTE(Tabla1[[#This Row],[Uso Sistemas]],"T","P"),"N","F"),Parámetros!$M$2:$N$17,2,0),"Completar hasta 3ra sem. para evaluar a Probacionista"))</f>
        <v>Completar hasta 3ra sem. para evaluar a Probacionista</v>
      </c>
      <c r="AQ61" s="40"/>
      <c r="AR61" s="202"/>
      <c r="AS61" s="40"/>
      <c r="AT61" s="29"/>
      <c r="AU61" s="56"/>
      <c r="AV61" s="56"/>
      <c r="AW61" s="56"/>
      <c r="AX61" s="249">
        <f>IF(V61="","",EOMONTH(EDATE(Tabla1[[#This Row],[Fecha Finalización]],2),0))</f>
        <v>45869</v>
      </c>
      <c r="AY61" s="40"/>
      <c r="AZ61" s="250">
        <f>IF(V61="","",EOMONTH(EDATE(Tabla1[[#This Row],[Fecha Finalización]],3),0))</f>
        <v>45900</v>
      </c>
      <c r="BA61" s="40"/>
      <c r="BB61" s="40"/>
      <c r="BC61" s="237"/>
      <c r="BD61" s="235" t="str">
        <f>IF(F61="","",Tabla1[[#This Row],[sem 01]]&amp;Tabla1[[#This Row],[sem 02]]&amp;Tabla1[[#This Row],[sem 03]])</f>
        <v/>
      </c>
      <c r="BE61" s="236" t="str">
        <f>IF(TRIM(F61)="","",$B$1&amp;"-"&amp;SUBSTITUTE(Tabla1[[#This Row],[Mes Inscrito]]," ","")&amp;"-"&amp;SUBSTITUTE(Tabla1[[#This Row],[Dia de clases Inscrito]]," ","")&amp;"-"&amp;SUBSTITUTE(Tabla1[[#This Row],[Horario Inscrito]]," ","")&amp;"-"&amp;Tabla1[[#This Row],[Fecha Inicio grupo]])</f>
        <v>Cajamarca-Febrero-Sábado-3:30a6:00pm-45703</v>
      </c>
      <c r="BF61" s="252" t="str">
        <f>IF(F61="","",Tabla1[[#This Row],[Curso]])</f>
        <v>Oratoria y Filosofía</v>
      </c>
      <c r="BG61" s="253" t="str">
        <f>+IF(TRIM(F61)="","",$B$1&amp;"-"&amp;TRIM(Tabla1[[#This Row],[Mes Inscrito]])&amp;"-"&amp;TRIM(Tabla1[[#This Row],[Dia de clases Inscrito]])&amp;"-"&amp;TRIM(Tabla1[[#This Row],[Horario Inscrito]])&amp;"-"&amp;TRIM(Tabla1[[#This Row],[Fecha Inicio grupo]])&amp;"-"&amp;TRIM(Tabla1[[#This Row],[Tipo Incrito]]))</f>
        <v>Cajamarca-Febrero-Sábado-3:30 a 6:00 pm-45703-Inscrito Nuevo</v>
      </c>
      <c r="BH61" s="309"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10"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1" s="310"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1" s="310" t="str">
        <f>IF(Tabla1[[#This Row],[Fecha Inicio grupo]]="","",IFERROR(VLOOKUP(Tabla1[[#This Row],[Mes de Alta como miembro]],Parámetros!$AM$2:$AN$16,2,0),"01/01/1900"))</f>
        <v>01/01/1900</v>
      </c>
    </row>
    <row r="62" spans="1:63" s="25" customFormat="1" ht="12.75">
      <c r="A62" s="69">
        <v>59</v>
      </c>
      <c r="B62" s="29" t="s">
        <v>72</v>
      </c>
      <c r="C62" s="35" t="s">
        <v>246</v>
      </c>
      <c r="D62" s="313" t="s">
        <v>74</v>
      </c>
      <c r="E62" s="43" t="s">
        <v>98</v>
      </c>
      <c r="F62" s="46">
        <v>45703</v>
      </c>
      <c r="G62" s="46" t="s">
        <v>128</v>
      </c>
      <c r="H62" s="165" t="s">
        <v>323</v>
      </c>
      <c r="I62" s="313" t="s">
        <v>324</v>
      </c>
      <c r="J62" s="204" t="s">
        <v>325</v>
      </c>
      <c r="K62" s="70">
        <v>959437166</v>
      </c>
      <c r="L62" s="69"/>
      <c r="M62" s="47">
        <v>34461</v>
      </c>
      <c r="N62" s="239">
        <f ca="1">IF(Tabla1[[#This Row],[Fecha de nac]]="","",IF(Tabla1[[#This Row],[Fecha Finalización]] &gt;=TODAY(), DATEDIF(Tabla1[[#This Row],[Fecha de nac]],TODAY(),"y"), ROUNDDOWN((Tabla1[[#This Row],[Fecha Finalización]] -Tabla1[[#This Row],[Fecha de nac]])/365,0)))</f>
        <v>30</v>
      </c>
      <c r="O62" s="171"/>
      <c r="P62" s="35" t="s">
        <v>82</v>
      </c>
      <c r="Q62" s="68"/>
      <c r="R62" s="68"/>
      <c r="S62" s="68"/>
      <c r="T62" s="68"/>
      <c r="U62" s="244">
        <f>IF(F62="","",Tabla1[[#This Row],[Fecha Inicio grupo]]+3*7-7)</f>
        <v>45717</v>
      </c>
      <c r="V62" s="245">
        <f>IF(F62="","",EDATE(Tabla1[[#This Row],[Fecha Inicio grupo]],3))</f>
        <v>45792</v>
      </c>
      <c r="W62" s="30"/>
      <c r="X62" s="30"/>
      <c r="Y62" s="77"/>
      <c r="Z62" s="77"/>
      <c r="AA62" s="77"/>
      <c r="AB62" s="77"/>
      <c r="AC62" s="77"/>
      <c r="AD62" s="77"/>
      <c r="AE62" s="77"/>
      <c r="AF62" s="77"/>
      <c r="AG62" s="77"/>
      <c r="AH62" s="77"/>
      <c r="AI62" s="77"/>
      <c r="AJ62" s="77"/>
      <c r="AK62" s="77"/>
      <c r="AL62" s="77"/>
      <c r="AM62" s="77"/>
      <c r="AN62" s="77"/>
      <c r="AO62" s="146"/>
      <c r="AP62" s="247" t="str">
        <f>IF(F62="","",IFERROR(VLOOKUP(SUBSTITUTE(SUBSTITUTE(Tabla1[[#This Row],[Uso Sistemas]],"T","P"),"N","F"),Parámetros!$M$2:$N$17,2,0),"Completar hasta 3ra sem. para evaluar a Probacionista"))</f>
        <v>Completar hasta 3ra sem. para evaluar a Probacionista</v>
      </c>
      <c r="AQ62" s="40"/>
      <c r="AR62" s="202"/>
      <c r="AS62" s="40"/>
      <c r="AT62" s="29"/>
      <c r="AU62" s="56"/>
      <c r="AV62" s="211"/>
      <c r="AW62" s="56"/>
      <c r="AX62" s="249">
        <f>IF(V62="","",EOMONTH(EDATE(Tabla1[[#This Row],[Fecha Finalización]],2),0))</f>
        <v>45869</v>
      </c>
      <c r="AY62" s="40"/>
      <c r="AZ62" s="250">
        <f>IF(V62="","",EOMONTH(EDATE(Tabla1[[#This Row],[Fecha Finalización]],3),0))</f>
        <v>45900</v>
      </c>
      <c r="BA62" s="40"/>
      <c r="BB62" s="40"/>
      <c r="BC62" s="237"/>
      <c r="BD62" s="235" t="str">
        <f>IF(F62="","",Tabla1[[#This Row],[sem 01]]&amp;Tabla1[[#This Row],[sem 02]]&amp;Tabla1[[#This Row],[sem 03]])</f>
        <v/>
      </c>
      <c r="BE62" s="236" t="str">
        <f>IF(TRIM(F62)="","",$B$1&amp;"-"&amp;SUBSTITUTE(Tabla1[[#This Row],[Mes Inscrito]]," ","")&amp;"-"&amp;SUBSTITUTE(Tabla1[[#This Row],[Dia de clases Inscrito]]," ","")&amp;"-"&amp;SUBSTITUTE(Tabla1[[#This Row],[Horario Inscrito]]," ","")&amp;"-"&amp;Tabla1[[#This Row],[Fecha Inicio grupo]])</f>
        <v>Cajamarca-Febrero-Sábado-3:30a6:00pm-45703</v>
      </c>
      <c r="BF62" s="252" t="str">
        <f>IF(F62="","",Tabla1[[#This Row],[Curso]])</f>
        <v>Oratoria y Filosofía</v>
      </c>
      <c r="BG62" s="253" t="str">
        <f>+IF(TRIM(F62)="","",$B$1&amp;"-"&amp;TRIM(Tabla1[[#This Row],[Mes Inscrito]])&amp;"-"&amp;TRIM(Tabla1[[#This Row],[Dia de clases Inscrito]])&amp;"-"&amp;TRIM(Tabla1[[#This Row],[Horario Inscrito]])&amp;"-"&amp;TRIM(Tabla1[[#This Row],[Fecha Inicio grupo]])&amp;"-"&amp;TRIM(Tabla1[[#This Row],[Tipo Incrito]]))</f>
        <v>Cajamarca-Febrero-Sábado-3:30 a 6:00 pm-45703-Inscrito Nuevo</v>
      </c>
      <c r="BH62" s="309"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10"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2" s="310"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2" s="310" t="str">
        <f>IF(Tabla1[[#This Row],[Fecha Inicio grupo]]="","",IFERROR(VLOOKUP(Tabla1[[#This Row],[Mes de Alta como miembro]],Parámetros!$AM$2:$AN$16,2,0),"01/01/1900"))</f>
        <v>01/01/1900</v>
      </c>
    </row>
    <row r="63" spans="1:63" s="25" customFormat="1" ht="12.75">
      <c r="A63" s="69">
        <v>60</v>
      </c>
      <c r="B63" s="29" t="s">
        <v>281</v>
      </c>
      <c r="C63" s="35" t="s">
        <v>246</v>
      </c>
      <c r="D63" s="313" t="s">
        <v>282</v>
      </c>
      <c r="E63" s="43" t="s">
        <v>283</v>
      </c>
      <c r="F63" s="46">
        <v>45698</v>
      </c>
      <c r="G63" s="46" t="s">
        <v>76</v>
      </c>
      <c r="H63" s="165" t="s">
        <v>326</v>
      </c>
      <c r="I63" s="313" t="s">
        <v>327</v>
      </c>
      <c r="J63" s="29" t="s">
        <v>328</v>
      </c>
      <c r="K63" s="70">
        <v>948141263</v>
      </c>
      <c r="L63" s="69"/>
      <c r="M63" s="47">
        <v>40066</v>
      </c>
      <c r="N63" s="239">
        <f ca="1">IF(Tabla1[[#This Row],[Fecha de nac]]="","",IF(Tabla1[[#This Row],[Fecha Finalización]] &gt;=TODAY(), DATEDIF(Tabla1[[#This Row],[Fecha de nac]],TODAY(),"y"), ROUNDDOWN((Tabla1[[#This Row],[Fecha Finalización]] -Tabla1[[#This Row],[Fecha de nac]])/365,0)))</f>
        <v>15</v>
      </c>
      <c r="O63" s="171" t="s">
        <v>287</v>
      </c>
      <c r="P63" s="35" t="s">
        <v>82</v>
      </c>
      <c r="Q63" s="68"/>
      <c r="R63" s="68"/>
      <c r="S63" s="68"/>
      <c r="T63" s="68"/>
      <c r="U63" s="244">
        <f>IF(F63="","",Tabla1[[#This Row],[Fecha Inicio grupo]]+3*7-7)</f>
        <v>45712</v>
      </c>
      <c r="V63" s="245">
        <f>IF(F63="","",EDATE(Tabla1[[#This Row],[Fecha Inicio grupo]],3))</f>
        <v>45787</v>
      </c>
      <c r="W63" s="30" t="s">
        <v>288</v>
      </c>
      <c r="X63" s="30" t="s">
        <v>288</v>
      </c>
      <c r="Y63" s="77" t="s">
        <v>84</v>
      </c>
      <c r="Z63" s="77" t="s">
        <v>84</v>
      </c>
      <c r="AA63" s="77"/>
      <c r="AB63" s="77"/>
      <c r="AC63" s="77"/>
      <c r="AD63" s="77"/>
      <c r="AE63" s="77"/>
      <c r="AF63" s="77"/>
      <c r="AG63" s="77"/>
      <c r="AH63" s="77"/>
      <c r="AI63" s="77"/>
      <c r="AJ63" s="77"/>
      <c r="AK63" s="77"/>
      <c r="AL63" s="77"/>
      <c r="AM63" s="77"/>
      <c r="AN63" s="77"/>
      <c r="AO63" s="146"/>
      <c r="AP63" s="247" t="str">
        <f>IF(F63="","",IFERROR(VLOOKUP(SUBSTITUTE(SUBSTITUTE(Tabla1[[#This Row],[Uso Sistemas]],"T","P"),"N","F"),Parámetros!$M$2:$N$17,2,0),"Completar hasta 3ra sem. para evaluar a Probacionista"))</f>
        <v>Completar hasta 3ra sem. para evaluar a Probacionista</v>
      </c>
      <c r="AQ63" s="40"/>
      <c r="AR63" s="202"/>
      <c r="AS63" s="40"/>
      <c r="AT63" s="29"/>
      <c r="AU63" s="56"/>
      <c r="AV63" s="56"/>
      <c r="AW63" s="56"/>
      <c r="AX63" s="249">
        <f>IF(V63="","",EOMONTH(EDATE(Tabla1[[#This Row],[Fecha Finalización]],2),0))</f>
        <v>45869</v>
      </c>
      <c r="AY63" s="40"/>
      <c r="AZ63" s="250">
        <f>IF(V63="","",EOMONTH(EDATE(Tabla1[[#This Row],[Fecha Finalización]],3),0))</f>
        <v>45900</v>
      </c>
      <c r="BA63" s="40"/>
      <c r="BB63" s="40"/>
      <c r="BC63" s="237"/>
      <c r="BD63" s="235" t="str">
        <f>IF(F63="","",Tabla1[[#This Row],[sem 01]]&amp;Tabla1[[#This Row],[sem 02]]&amp;Tabla1[[#This Row],[sem 03]])</f>
        <v>PP</v>
      </c>
      <c r="BE63" s="236" t="str">
        <f>IF(TRIM(F63)="","",$B$1&amp;"-"&amp;SUBSTITUTE(Tabla1[[#This Row],[Mes Inscrito]]," ","")&amp;"-"&amp;SUBSTITUTE(Tabla1[[#This Row],[Dia de clases Inscrito]]," ","")&amp;"-"&amp;SUBSTITUTE(Tabla1[[#This Row],[Horario Inscrito]]," ","")&amp;"-"&amp;Tabla1[[#This Row],[Fecha Inicio grupo]])</f>
        <v>Cajamarca-Febrero-Lunes-7:00-9:00-45698</v>
      </c>
      <c r="BF63" s="252" t="str">
        <f>IF(F63="","",Tabla1[[#This Row],[Curso]])</f>
        <v>Conócete a ti mismo</v>
      </c>
      <c r="BG63" s="253" t="str">
        <f>+IF(TRIM(F63)="","",$B$1&amp;"-"&amp;TRIM(Tabla1[[#This Row],[Mes Inscrito]])&amp;"-"&amp;TRIM(Tabla1[[#This Row],[Dia de clases Inscrito]])&amp;"-"&amp;TRIM(Tabla1[[#This Row],[Horario Inscrito]])&amp;"-"&amp;TRIM(Tabla1[[#This Row],[Fecha Inicio grupo]])&amp;"-"&amp;TRIM(Tabla1[[#This Row],[Tipo Incrito]]))</f>
        <v>Cajamarca-Febrero-Lunes-7:00 - 9:00-45698-Inscrito Nuevo</v>
      </c>
      <c r="BH63" s="309"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10">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3" s="310"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10" t="str">
        <f>IF(Tabla1[[#This Row],[Fecha Inicio grupo]]="","",IFERROR(VLOOKUP(Tabla1[[#This Row],[Mes de Alta como miembro]],Parámetros!$AM$2:$AN$16,2,0),"01/01/1900"))</f>
        <v>01/01/1900</v>
      </c>
    </row>
    <row r="64" spans="1:63" s="25" customFormat="1" ht="12.75">
      <c r="A64" s="69">
        <v>61</v>
      </c>
      <c r="B64" s="29" t="s">
        <v>72</v>
      </c>
      <c r="C64" s="35" t="s">
        <v>246</v>
      </c>
      <c r="D64" s="313" t="s">
        <v>74</v>
      </c>
      <c r="E64" s="43" t="s">
        <v>98</v>
      </c>
      <c r="F64" s="46">
        <v>45703</v>
      </c>
      <c r="G64" s="46" t="s">
        <v>128</v>
      </c>
      <c r="H64" s="165" t="s">
        <v>329</v>
      </c>
      <c r="I64" s="313" t="s">
        <v>330</v>
      </c>
      <c r="J64" s="29" t="s">
        <v>331</v>
      </c>
      <c r="K64" s="70">
        <v>963182286</v>
      </c>
      <c r="L64" s="69"/>
      <c r="M64" s="47">
        <v>38862</v>
      </c>
      <c r="N64" s="239">
        <f ca="1">IF(Tabla1[[#This Row],[Fecha de nac]]="","",IF(Tabla1[[#This Row],[Fecha Finalización]] &gt;=TODAY(), DATEDIF(Tabla1[[#This Row],[Fecha de nac]],TODAY(),"y"), ROUNDDOWN((Tabla1[[#This Row],[Fecha Finalización]] -Tabla1[[#This Row],[Fecha de nac]])/365,0)))</f>
        <v>18</v>
      </c>
      <c r="O64" s="171"/>
      <c r="P64" s="35" t="s">
        <v>82</v>
      </c>
      <c r="Q64" s="68"/>
      <c r="R64" s="68"/>
      <c r="S64" s="68"/>
      <c r="T64" s="68"/>
      <c r="U64" s="244">
        <f>IF(F64="","",Tabla1[[#This Row],[Fecha Inicio grupo]]+3*7-7)</f>
        <v>45717</v>
      </c>
      <c r="V64" s="245">
        <f>IF(F64="","",EDATE(Tabla1[[#This Row],[Fecha Inicio grupo]],3))</f>
        <v>45792</v>
      </c>
      <c r="W64" s="30"/>
      <c r="X64" s="30"/>
      <c r="Y64" s="77"/>
      <c r="Z64" s="77"/>
      <c r="AA64" s="77"/>
      <c r="AB64" s="77"/>
      <c r="AC64" s="77"/>
      <c r="AD64" s="77"/>
      <c r="AE64" s="77"/>
      <c r="AF64" s="77"/>
      <c r="AG64" s="77"/>
      <c r="AH64" s="77"/>
      <c r="AI64" s="77"/>
      <c r="AJ64" s="77"/>
      <c r="AK64" s="77"/>
      <c r="AL64" s="77"/>
      <c r="AM64" s="77"/>
      <c r="AN64" s="77"/>
      <c r="AO64" s="146"/>
      <c r="AP64" s="247" t="str">
        <f>IF(F64="","",IFERROR(VLOOKUP(SUBSTITUTE(SUBSTITUTE(Tabla1[[#This Row],[Uso Sistemas]],"T","P"),"N","F"),Parámetros!$M$2:$N$17,2,0),"Completar hasta 3ra sem. para evaluar a Probacionista"))</f>
        <v>Completar hasta 3ra sem. para evaluar a Probacionista</v>
      </c>
      <c r="AQ64" s="40"/>
      <c r="AR64" s="202"/>
      <c r="AS64" s="40"/>
      <c r="AT64" s="29"/>
      <c r="AU64" s="56"/>
      <c r="AV64" s="56"/>
      <c r="AW64" s="56"/>
      <c r="AX64" s="249">
        <f>IF(V64="","",EOMONTH(EDATE(Tabla1[[#This Row],[Fecha Finalización]],2),0))</f>
        <v>45869</v>
      </c>
      <c r="AY64" s="40"/>
      <c r="AZ64" s="250">
        <f>IF(V64="","",EOMONTH(EDATE(Tabla1[[#This Row],[Fecha Finalización]],3),0))</f>
        <v>45900</v>
      </c>
      <c r="BA64" s="40"/>
      <c r="BB64" s="40"/>
      <c r="BC64" s="237"/>
      <c r="BD64" s="235" t="str">
        <f>IF(F64="","",Tabla1[[#This Row],[sem 01]]&amp;Tabla1[[#This Row],[sem 02]]&amp;Tabla1[[#This Row],[sem 03]])</f>
        <v/>
      </c>
      <c r="BE64" s="236" t="str">
        <f>IF(TRIM(F64)="","",$B$1&amp;"-"&amp;SUBSTITUTE(Tabla1[[#This Row],[Mes Inscrito]]," ","")&amp;"-"&amp;SUBSTITUTE(Tabla1[[#This Row],[Dia de clases Inscrito]]," ","")&amp;"-"&amp;SUBSTITUTE(Tabla1[[#This Row],[Horario Inscrito]]," ","")&amp;"-"&amp;Tabla1[[#This Row],[Fecha Inicio grupo]])</f>
        <v>Cajamarca-Febrero-Sábado-3:30a6:00pm-45703</v>
      </c>
      <c r="BF64" s="252" t="str">
        <f>IF(F64="","",Tabla1[[#This Row],[Curso]])</f>
        <v>Oratoria y Filosofía</v>
      </c>
      <c r="BG64" s="253" t="str">
        <f>+IF(TRIM(F64)="","",$B$1&amp;"-"&amp;TRIM(Tabla1[[#This Row],[Mes Inscrito]])&amp;"-"&amp;TRIM(Tabla1[[#This Row],[Dia de clases Inscrito]])&amp;"-"&amp;TRIM(Tabla1[[#This Row],[Horario Inscrito]])&amp;"-"&amp;TRIM(Tabla1[[#This Row],[Fecha Inicio grupo]])&amp;"-"&amp;TRIM(Tabla1[[#This Row],[Tipo Incrito]]))</f>
        <v>Cajamarca-Febrero-Sábado-3:30 a 6:00 pm-45703-Inscrito Nuevo</v>
      </c>
      <c r="BH64" s="309"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10"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4" s="310"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4" s="310" t="str">
        <f>IF(Tabla1[[#This Row],[Fecha Inicio grupo]]="","",IFERROR(VLOOKUP(Tabla1[[#This Row],[Mes de Alta como miembro]],Parámetros!$AM$2:$AN$16,2,0),"01/01/1900"))</f>
        <v>01/01/1900</v>
      </c>
    </row>
    <row r="65" spans="1:63" s="25" customFormat="1" ht="12.75">
      <c r="A65" s="69">
        <v>62</v>
      </c>
      <c r="B65" s="29" t="s">
        <v>72</v>
      </c>
      <c r="C65" s="35" t="s">
        <v>246</v>
      </c>
      <c r="D65" s="313" t="s">
        <v>266</v>
      </c>
      <c r="E65" s="43" t="s">
        <v>87</v>
      </c>
      <c r="F65" s="46">
        <v>45700</v>
      </c>
      <c r="G65" s="46" t="s">
        <v>267</v>
      </c>
      <c r="H65" s="165" t="s">
        <v>332</v>
      </c>
      <c r="I65" s="313" t="s">
        <v>333</v>
      </c>
      <c r="J65" s="29" t="s">
        <v>334</v>
      </c>
      <c r="K65" s="70">
        <v>976868348</v>
      </c>
      <c r="L65" s="69"/>
      <c r="M65" s="47">
        <v>28126</v>
      </c>
      <c r="N65" s="239">
        <f ca="1">IF(Tabla1[[#This Row],[Fecha de nac]]="","",IF(Tabla1[[#This Row],[Fecha Finalización]] &gt;=TODAY(), DATEDIF(Tabla1[[#This Row],[Fecha de nac]],TODAY(),"y"), ROUNDDOWN((Tabla1[[#This Row],[Fecha Finalización]] -Tabla1[[#This Row],[Fecha de nac]])/365,0)))</f>
        <v>48</v>
      </c>
      <c r="O65" s="171"/>
      <c r="P65" s="35" t="s">
        <v>82</v>
      </c>
      <c r="Q65" s="68"/>
      <c r="R65" s="68"/>
      <c r="S65" s="68"/>
      <c r="T65" s="68"/>
      <c r="U65" s="244">
        <f>IF(F65="","",Tabla1[[#This Row],[Fecha Inicio grupo]]+3*7-7)</f>
        <v>45714</v>
      </c>
      <c r="V65" s="245">
        <f>IF(F65="","",EDATE(Tabla1[[#This Row],[Fecha Inicio grupo]],3))</f>
        <v>45789</v>
      </c>
      <c r="W65" s="30" t="s">
        <v>271</v>
      </c>
      <c r="X65" s="30" t="s">
        <v>271</v>
      </c>
      <c r="Y65" s="77" t="s">
        <v>84</v>
      </c>
      <c r="Z65" s="77" t="s">
        <v>84</v>
      </c>
      <c r="AA65" s="77"/>
      <c r="AB65" s="77"/>
      <c r="AC65" s="77"/>
      <c r="AD65" s="77"/>
      <c r="AE65" s="77"/>
      <c r="AF65" s="77"/>
      <c r="AG65" s="77"/>
      <c r="AH65" s="77"/>
      <c r="AI65" s="77"/>
      <c r="AJ65" s="77"/>
      <c r="AK65" s="77"/>
      <c r="AL65" s="77"/>
      <c r="AM65" s="77"/>
      <c r="AN65" s="77"/>
      <c r="AO65" s="146"/>
      <c r="AP65" s="247" t="str">
        <f>IF(F65="","",IFERROR(VLOOKUP(SUBSTITUTE(SUBSTITUTE(Tabla1[[#This Row],[Uso Sistemas]],"T","P"),"N","F"),Parámetros!$M$2:$N$17,2,0),"Completar hasta 3ra sem. para evaluar a Probacionista"))</f>
        <v>Completar hasta 3ra sem. para evaluar a Probacionista</v>
      </c>
      <c r="AQ65" s="40"/>
      <c r="AR65" s="202"/>
      <c r="AS65" s="40"/>
      <c r="AT65" s="29"/>
      <c r="AU65" s="56"/>
      <c r="AV65" s="56"/>
      <c r="AW65" s="56"/>
      <c r="AX65" s="249">
        <f>IF(V65="","",EOMONTH(EDATE(Tabla1[[#This Row],[Fecha Finalización]],2),0))</f>
        <v>45869</v>
      </c>
      <c r="AY65" s="40"/>
      <c r="AZ65" s="250">
        <f>IF(V65="","",EOMONTH(EDATE(Tabla1[[#This Row],[Fecha Finalización]],3),0))</f>
        <v>45900</v>
      </c>
      <c r="BA65" s="40"/>
      <c r="BB65" s="40"/>
      <c r="BC65" s="237"/>
      <c r="BD65" s="235" t="str">
        <f>IF(F65="","",Tabla1[[#This Row],[sem 01]]&amp;Tabla1[[#This Row],[sem 02]]&amp;Tabla1[[#This Row],[sem 03]])</f>
        <v>PP</v>
      </c>
      <c r="BE65" s="236" t="str">
        <f>IF(TRIM(F65)="","",$B$1&amp;"-"&amp;SUBSTITUTE(Tabla1[[#This Row],[Mes Inscrito]]," ","")&amp;"-"&amp;SUBSTITUTE(Tabla1[[#This Row],[Dia de clases Inscrito]]," ","")&amp;"-"&amp;SUBSTITUTE(Tabla1[[#This Row],[Horario Inscrito]]," ","")&amp;"-"&amp;Tabla1[[#This Row],[Fecha Inicio grupo]])</f>
        <v>Cajamarca-Febrero-Miércoles-7:00a9:30pm-45700</v>
      </c>
      <c r="BF65" s="252" t="str">
        <f>IF(F65="","",Tabla1[[#This Row],[Curso]])</f>
        <v>Oratoria y Filosofía</v>
      </c>
      <c r="BG65" s="253" t="str">
        <f>+IF(TRIM(F65)="","",$B$1&amp;"-"&amp;TRIM(Tabla1[[#This Row],[Mes Inscrito]])&amp;"-"&amp;TRIM(Tabla1[[#This Row],[Dia de clases Inscrito]])&amp;"-"&amp;TRIM(Tabla1[[#This Row],[Horario Inscrito]])&amp;"-"&amp;TRIM(Tabla1[[#This Row],[Fecha Inicio grupo]])&amp;"-"&amp;TRIM(Tabla1[[#This Row],[Tipo Incrito]]))</f>
        <v>Cajamarca-Febrero-Miércoles-7:00 a 9:30 pm-45700-Inscrito Nuevo</v>
      </c>
      <c r="BH65" s="309"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10">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65" s="310"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10" t="str">
        <f>IF(Tabla1[[#This Row],[Fecha Inicio grupo]]="","",IFERROR(VLOOKUP(Tabla1[[#This Row],[Mes de Alta como miembro]],Parámetros!$AM$2:$AN$16,2,0),"01/01/1900"))</f>
        <v>01/01/1900</v>
      </c>
    </row>
    <row r="66" spans="1:63" s="25" customFormat="1" ht="12.75">
      <c r="A66" s="69">
        <v>63</v>
      </c>
      <c r="B66" s="29" t="s">
        <v>72</v>
      </c>
      <c r="C66" s="35" t="s">
        <v>246</v>
      </c>
      <c r="D66" s="313" t="s">
        <v>266</v>
      </c>
      <c r="E66" s="43" t="s">
        <v>87</v>
      </c>
      <c r="F66" s="46">
        <v>45700</v>
      </c>
      <c r="G66" s="46" t="s">
        <v>267</v>
      </c>
      <c r="H66" s="165" t="s">
        <v>335</v>
      </c>
      <c r="I66" s="313" t="s">
        <v>336</v>
      </c>
      <c r="J66" s="29" t="s">
        <v>337</v>
      </c>
      <c r="K66" s="70">
        <v>917638915</v>
      </c>
      <c r="L66" s="69"/>
      <c r="M66" s="47">
        <v>35796</v>
      </c>
      <c r="N66" s="239">
        <f ca="1">IF(Tabla1[[#This Row],[Fecha de nac]]="","",IF(Tabla1[[#This Row],[Fecha Finalización]] &gt;=TODAY(), DATEDIF(Tabla1[[#This Row],[Fecha de nac]],TODAY(),"y"), ROUNDDOWN((Tabla1[[#This Row],[Fecha Finalización]] -Tabla1[[#This Row],[Fecha de nac]])/365,0)))</f>
        <v>27</v>
      </c>
      <c r="O66" s="171"/>
      <c r="P66" s="35" t="s">
        <v>82</v>
      </c>
      <c r="Q66" s="68"/>
      <c r="R66" s="68"/>
      <c r="S66" s="68"/>
      <c r="T66" s="68"/>
      <c r="U66" s="244">
        <f>IF(F66="","",Tabla1[[#This Row],[Fecha Inicio grupo]]+3*7-7)</f>
        <v>45714</v>
      </c>
      <c r="V66" s="245">
        <f>IF(F66="","",EDATE(Tabla1[[#This Row],[Fecha Inicio grupo]],3))</f>
        <v>45789</v>
      </c>
      <c r="W66" s="30" t="s">
        <v>271</v>
      </c>
      <c r="X66" s="30" t="s">
        <v>271</v>
      </c>
      <c r="Y66" s="77" t="s">
        <v>84</v>
      </c>
      <c r="Z66" s="77" t="s">
        <v>84</v>
      </c>
      <c r="AA66" s="77"/>
      <c r="AB66" s="77"/>
      <c r="AC66" s="77"/>
      <c r="AD66" s="77"/>
      <c r="AE66" s="77"/>
      <c r="AF66" s="77"/>
      <c r="AG66" s="77"/>
      <c r="AH66" s="77"/>
      <c r="AI66" s="77"/>
      <c r="AJ66" s="77"/>
      <c r="AK66" s="77"/>
      <c r="AL66" s="77"/>
      <c r="AM66" s="77"/>
      <c r="AN66" s="77"/>
      <c r="AO66" s="146"/>
      <c r="AP66" s="247" t="str">
        <f>IF(F66="","",IFERROR(VLOOKUP(SUBSTITUTE(SUBSTITUTE(Tabla1[[#This Row],[Uso Sistemas]],"T","P"),"N","F"),Parámetros!$M$2:$N$17,2,0),"Completar hasta 3ra sem. para evaluar a Probacionista"))</f>
        <v>Completar hasta 3ra sem. para evaluar a Probacionista</v>
      </c>
      <c r="AQ66" s="40"/>
      <c r="AR66" s="202"/>
      <c r="AS66" s="40"/>
      <c r="AT66" s="29"/>
      <c r="AU66" s="56"/>
      <c r="AV66" s="56"/>
      <c r="AW66" s="56"/>
      <c r="AX66" s="249">
        <f>IF(V66="","",EOMONTH(EDATE(Tabla1[[#This Row],[Fecha Finalización]],2),0))</f>
        <v>45869</v>
      </c>
      <c r="AY66" s="40"/>
      <c r="AZ66" s="250">
        <f>IF(V66="","",EOMONTH(EDATE(Tabla1[[#This Row],[Fecha Finalización]],3),0))</f>
        <v>45900</v>
      </c>
      <c r="BA66" s="40"/>
      <c r="BB66" s="40"/>
      <c r="BC66" s="237"/>
      <c r="BD66" s="235" t="str">
        <f>IF(F66="","",Tabla1[[#This Row],[sem 01]]&amp;Tabla1[[#This Row],[sem 02]]&amp;Tabla1[[#This Row],[sem 03]])</f>
        <v>PP</v>
      </c>
      <c r="BE66" s="236" t="str">
        <f>IF(TRIM(F66)="","",$B$1&amp;"-"&amp;SUBSTITUTE(Tabla1[[#This Row],[Mes Inscrito]]," ","")&amp;"-"&amp;SUBSTITUTE(Tabla1[[#This Row],[Dia de clases Inscrito]]," ","")&amp;"-"&amp;SUBSTITUTE(Tabla1[[#This Row],[Horario Inscrito]]," ","")&amp;"-"&amp;Tabla1[[#This Row],[Fecha Inicio grupo]])</f>
        <v>Cajamarca-Febrero-Miércoles-7:00a9:30pm-45700</v>
      </c>
      <c r="BF66" s="252" t="str">
        <f>IF(F66="","",Tabla1[[#This Row],[Curso]])</f>
        <v>Oratoria y Filosofía</v>
      </c>
      <c r="BG66" s="253" t="str">
        <f>+IF(TRIM(F66)="","",$B$1&amp;"-"&amp;TRIM(Tabla1[[#This Row],[Mes Inscrito]])&amp;"-"&amp;TRIM(Tabla1[[#This Row],[Dia de clases Inscrito]])&amp;"-"&amp;TRIM(Tabla1[[#This Row],[Horario Inscrito]])&amp;"-"&amp;TRIM(Tabla1[[#This Row],[Fecha Inicio grupo]])&amp;"-"&amp;TRIM(Tabla1[[#This Row],[Tipo Incrito]]))</f>
        <v>Cajamarca-Febrero-Miércoles-7:00 a 9:30 pm-45700-Inscrito Nuevo</v>
      </c>
      <c r="BH66" s="309"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10">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66" s="310"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10" t="str">
        <f>IF(Tabla1[[#This Row],[Fecha Inicio grupo]]="","",IFERROR(VLOOKUP(Tabla1[[#This Row],[Mes de Alta como miembro]],Parámetros!$AM$2:$AN$16,2,0),"01/01/1900"))</f>
        <v>01/01/1900</v>
      </c>
    </row>
    <row r="67" spans="1:63" s="25" customFormat="1" ht="12.75">
      <c r="A67" s="69">
        <v>64</v>
      </c>
      <c r="B67" s="29" t="s">
        <v>72</v>
      </c>
      <c r="C67" s="35" t="s">
        <v>246</v>
      </c>
      <c r="D67" s="313" t="s">
        <v>74</v>
      </c>
      <c r="E67" s="43" t="s">
        <v>98</v>
      </c>
      <c r="F67" s="46">
        <v>45703</v>
      </c>
      <c r="G67" s="46" t="s">
        <v>128</v>
      </c>
      <c r="H67" s="165" t="s">
        <v>338</v>
      </c>
      <c r="I67" s="313" t="s">
        <v>339</v>
      </c>
      <c r="J67" s="29" t="s">
        <v>340</v>
      </c>
      <c r="K67" s="70">
        <v>962548745</v>
      </c>
      <c r="L67" s="69"/>
      <c r="M67" s="47">
        <v>38957</v>
      </c>
      <c r="N67" s="239">
        <f ca="1">IF(Tabla1[[#This Row],[Fecha de nac]]="","",IF(Tabla1[[#This Row],[Fecha Finalización]] &gt;=TODAY(), DATEDIF(Tabla1[[#This Row],[Fecha de nac]],TODAY(),"y"), ROUNDDOWN((Tabla1[[#This Row],[Fecha Finalización]] -Tabla1[[#This Row],[Fecha de nac]])/365,0)))</f>
        <v>18</v>
      </c>
      <c r="O67" s="171"/>
      <c r="P67" s="35" t="s">
        <v>82</v>
      </c>
      <c r="Q67" s="68"/>
      <c r="R67" s="68"/>
      <c r="S67" s="68"/>
      <c r="T67" s="68"/>
      <c r="U67" s="244">
        <f>IF(F67="","",Tabla1[[#This Row],[Fecha Inicio grupo]]+3*7-7)</f>
        <v>45717</v>
      </c>
      <c r="V67" s="245">
        <f>IF(F67="","",EDATE(Tabla1[[#This Row],[Fecha Inicio grupo]],3))</f>
        <v>45792</v>
      </c>
      <c r="W67" s="30"/>
      <c r="X67" s="30"/>
      <c r="Y67" s="77"/>
      <c r="Z67" s="77"/>
      <c r="AA67" s="77"/>
      <c r="AB67" s="77"/>
      <c r="AC67" s="77"/>
      <c r="AD67" s="77"/>
      <c r="AE67" s="77"/>
      <c r="AF67" s="77"/>
      <c r="AG67" s="77"/>
      <c r="AH67" s="77"/>
      <c r="AI67" s="77"/>
      <c r="AJ67" s="77"/>
      <c r="AK67" s="77"/>
      <c r="AL67" s="77"/>
      <c r="AM67" s="77"/>
      <c r="AN67" s="77"/>
      <c r="AO67" s="146"/>
      <c r="AP67" s="247" t="str">
        <f>IF(F67="","",IFERROR(VLOOKUP(SUBSTITUTE(SUBSTITUTE(Tabla1[[#This Row],[Uso Sistemas]],"T","P"),"N","F"),Parámetros!$M$2:$N$17,2,0),"Completar hasta 3ra sem. para evaluar a Probacionista"))</f>
        <v>Completar hasta 3ra sem. para evaluar a Probacionista</v>
      </c>
      <c r="AQ67" s="40"/>
      <c r="AR67" s="202"/>
      <c r="AS67" s="40"/>
      <c r="AT67" s="29"/>
      <c r="AU67" s="56"/>
      <c r="AV67" s="56"/>
      <c r="AW67" s="56"/>
      <c r="AX67" s="249">
        <f>IF(V67="","",EOMONTH(EDATE(Tabla1[[#This Row],[Fecha Finalización]],2),0))</f>
        <v>45869</v>
      </c>
      <c r="AY67" s="40"/>
      <c r="AZ67" s="250">
        <f>IF(V67="","",EOMONTH(EDATE(Tabla1[[#This Row],[Fecha Finalización]],3),0))</f>
        <v>45900</v>
      </c>
      <c r="BA67" s="40"/>
      <c r="BB67" s="40"/>
      <c r="BC67" s="237"/>
      <c r="BD67" s="235" t="str">
        <f>IF(F67="","",Tabla1[[#This Row],[sem 01]]&amp;Tabla1[[#This Row],[sem 02]]&amp;Tabla1[[#This Row],[sem 03]])</f>
        <v/>
      </c>
      <c r="BE67" s="236" t="str">
        <f>IF(TRIM(F67)="","",$B$1&amp;"-"&amp;SUBSTITUTE(Tabla1[[#This Row],[Mes Inscrito]]," ","")&amp;"-"&amp;SUBSTITUTE(Tabla1[[#This Row],[Dia de clases Inscrito]]," ","")&amp;"-"&amp;SUBSTITUTE(Tabla1[[#This Row],[Horario Inscrito]]," ","")&amp;"-"&amp;Tabla1[[#This Row],[Fecha Inicio grupo]])</f>
        <v>Cajamarca-Febrero-Sábado-3:30a6:00pm-45703</v>
      </c>
      <c r="BF67" s="252" t="str">
        <f>IF(F67="","",Tabla1[[#This Row],[Curso]])</f>
        <v>Oratoria y Filosofía</v>
      </c>
      <c r="BG67" s="253" t="str">
        <f>+IF(TRIM(F67)="","",$B$1&amp;"-"&amp;TRIM(Tabla1[[#This Row],[Mes Inscrito]])&amp;"-"&amp;TRIM(Tabla1[[#This Row],[Dia de clases Inscrito]])&amp;"-"&amp;TRIM(Tabla1[[#This Row],[Horario Inscrito]])&amp;"-"&amp;TRIM(Tabla1[[#This Row],[Fecha Inicio grupo]])&amp;"-"&amp;TRIM(Tabla1[[#This Row],[Tipo Incrito]]))</f>
        <v>Cajamarca-Febrero-Sábado-3:30 a 6:00 pm-45703-Inscrito Nuevo</v>
      </c>
      <c r="BH67" s="309"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10"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7" s="310"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7" s="310" t="str">
        <f>IF(Tabla1[[#This Row],[Fecha Inicio grupo]]="","",IFERROR(VLOOKUP(Tabla1[[#This Row],[Mes de Alta como miembro]],Parámetros!$AM$2:$AN$16,2,0),"01/01/1900"))</f>
        <v>01/01/1900</v>
      </c>
    </row>
    <row r="68" spans="1:63" s="25" customFormat="1" ht="13.9">
      <c r="A68" s="69">
        <v>65</v>
      </c>
      <c r="B68" s="29"/>
      <c r="C68" s="35"/>
      <c r="D68" s="43"/>
      <c r="E68" s="43"/>
      <c r="F68" s="46"/>
      <c r="G68" s="46"/>
      <c r="H68" s="165"/>
      <c r="I68" s="43"/>
      <c r="J68" s="29"/>
      <c r="K68" s="70"/>
      <c r="L68" s="69"/>
      <c r="M68" s="47"/>
      <c r="N68" s="239" t="str">
        <f ca="1">IF(Tabla1[[#This Row],[Fecha de nac]]="","",IF(Tabla1[[#This Row],[Fecha Finalización]] &gt;=TODAY(), DATEDIF(Tabla1[[#This Row],[Fecha de nac]],TODAY(),"y"), ROUNDDOWN((Tabla1[[#This Row],[Fecha Finalización]] -Tabla1[[#This Row],[Fecha de nac]])/365,0)))</f>
        <v/>
      </c>
      <c r="O68" s="171"/>
      <c r="P68" s="35"/>
      <c r="Q68" s="68"/>
      <c r="R68" s="68"/>
      <c r="S68" s="68"/>
      <c r="T68" s="68"/>
      <c r="U68" s="244" t="str">
        <f>IF(F68="","",Tabla1[[#This Row],[Fecha Inicio grupo]]+3*7-7)</f>
        <v/>
      </c>
      <c r="V68" s="245" t="str">
        <f>IF(F68="","",EDATE(Tabla1[[#This Row],[Fecha Inicio grupo]],3))</f>
        <v/>
      </c>
      <c r="W68" s="30"/>
      <c r="X68" s="30"/>
      <c r="Y68" s="77"/>
      <c r="Z68" s="77"/>
      <c r="AA68" s="77"/>
      <c r="AB68" s="77"/>
      <c r="AC68" s="77"/>
      <c r="AD68" s="77"/>
      <c r="AE68" s="77"/>
      <c r="AF68" s="77"/>
      <c r="AG68" s="77"/>
      <c r="AH68" s="77"/>
      <c r="AI68" s="77"/>
      <c r="AJ68" s="77"/>
      <c r="AK68" s="77"/>
      <c r="AL68" s="77"/>
      <c r="AM68" s="77"/>
      <c r="AN68" s="77"/>
      <c r="AO68" s="146"/>
      <c r="AP68" s="247" t="str">
        <f>IF(F68="","",IFERROR(VLOOKUP(SUBSTITUTE(SUBSTITUTE(Tabla1[[#This Row],[Uso Sistemas]],"T","P"),"N","F"),Parámetros!$M$2:$N$17,2,0),"Completar hasta 3ra sem. para evaluar a Probacionista"))</f>
        <v/>
      </c>
      <c r="AQ68" s="40"/>
      <c r="AR68" s="202"/>
      <c r="AS68" s="40"/>
      <c r="AT68" s="29"/>
      <c r="AU68" s="56"/>
      <c r="AV68" s="56"/>
      <c r="AW68" s="56"/>
      <c r="AX68" s="249" t="str">
        <f>IF(V68="","",EOMONTH(EDATE(Tabla1[[#This Row],[Fecha Finalización]],2),0))</f>
        <v/>
      </c>
      <c r="AY68" s="40"/>
      <c r="AZ68" s="250" t="str">
        <f>IF(V68="","",EOMONTH(EDATE(Tabla1[[#This Row],[Fecha Finalización]],3),0))</f>
        <v/>
      </c>
      <c r="BA68" s="40"/>
      <c r="BB68" s="40"/>
      <c r="BC68" s="237"/>
      <c r="BD68" s="235" t="str">
        <f>IF(F68="","",Tabla1[[#This Row],[sem 01]]&amp;Tabla1[[#This Row],[sem 02]]&amp;Tabla1[[#This Row],[sem 03]])</f>
        <v/>
      </c>
      <c r="BE68" s="236" t="str">
        <f>IF(TRIM(F68)="","",$B$1&amp;"-"&amp;SUBSTITUTE(Tabla1[[#This Row],[Mes Inscrito]]," ","")&amp;"-"&amp;SUBSTITUTE(Tabla1[[#This Row],[Dia de clases Inscrito]]," ","")&amp;"-"&amp;SUBSTITUTE(Tabla1[[#This Row],[Horario Inscrito]]," ","")&amp;"-"&amp;Tabla1[[#This Row],[Fecha Inicio grupo]])</f>
        <v/>
      </c>
      <c r="BF68" s="252" t="str">
        <f>IF(F68="","",Tabla1[[#This Row],[Curso]])</f>
        <v/>
      </c>
      <c r="BG68" s="253" t="str">
        <f>+IF(TRIM(F68)="","",$B$1&amp;"-"&amp;TRIM(Tabla1[[#This Row],[Mes Inscrito]])&amp;"-"&amp;TRIM(Tabla1[[#This Row],[Dia de clases Inscrito]])&amp;"-"&amp;TRIM(Tabla1[[#This Row],[Horario Inscrito]])&amp;"-"&amp;TRIM(Tabla1[[#This Row],[Fecha Inicio grupo]])&amp;"-"&amp;TRIM(Tabla1[[#This Row],[Tipo Incrito]]))</f>
        <v/>
      </c>
      <c r="BH68" s="309"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10"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10"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10" t="str">
        <f>IF(Tabla1[[#This Row],[Fecha Inicio grupo]]="","",IFERROR(VLOOKUP(Tabla1[[#This Row],[Mes de Alta como miembro]],Parámetros!$AM$2:$AN$16,2,0),"01/01/1900"))</f>
        <v/>
      </c>
    </row>
    <row r="69" spans="1:63" s="25" customFormat="1" ht="13.9">
      <c r="A69" s="69">
        <v>66</v>
      </c>
      <c r="B69" s="29"/>
      <c r="C69" s="35"/>
      <c r="D69" s="43"/>
      <c r="E69" s="43"/>
      <c r="F69" s="46"/>
      <c r="G69" s="46"/>
      <c r="H69" s="165"/>
      <c r="I69" s="43"/>
      <c r="J69" s="29"/>
      <c r="K69" s="70"/>
      <c r="L69" s="69"/>
      <c r="M69" s="47"/>
      <c r="N69" s="239" t="str">
        <f ca="1">IF(Tabla1[[#This Row],[Fecha de nac]]="","",IF(Tabla1[[#This Row],[Fecha Finalización]] &gt;=TODAY(), DATEDIF(Tabla1[[#This Row],[Fecha de nac]],TODAY(),"y"), ROUNDDOWN((Tabla1[[#This Row],[Fecha Finalización]] -Tabla1[[#This Row],[Fecha de nac]])/365,0)))</f>
        <v/>
      </c>
      <c r="O69" s="171"/>
      <c r="P69" s="35"/>
      <c r="Q69" s="68"/>
      <c r="R69" s="68"/>
      <c r="S69" s="68"/>
      <c r="T69" s="68"/>
      <c r="U69" s="244" t="str">
        <f>IF(F69="","",Tabla1[[#This Row],[Fecha Inicio grupo]]+3*7-7)</f>
        <v/>
      </c>
      <c r="V69" s="245" t="str">
        <f>IF(F69="","",EDATE(Tabla1[[#This Row],[Fecha Inicio grupo]],3))</f>
        <v/>
      </c>
      <c r="W69" s="30"/>
      <c r="X69" s="30"/>
      <c r="Y69" s="77"/>
      <c r="Z69" s="77"/>
      <c r="AA69" s="77"/>
      <c r="AB69" s="77"/>
      <c r="AC69" s="77"/>
      <c r="AD69" s="77"/>
      <c r="AE69" s="77"/>
      <c r="AF69" s="77"/>
      <c r="AG69" s="77"/>
      <c r="AH69" s="77"/>
      <c r="AI69" s="77"/>
      <c r="AJ69" s="77"/>
      <c r="AK69" s="77"/>
      <c r="AL69" s="77"/>
      <c r="AM69" s="77"/>
      <c r="AN69" s="77"/>
      <c r="AO69" s="146"/>
      <c r="AP69" s="247" t="str">
        <f>IF(F69="","",IFERROR(VLOOKUP(SUBSTITUTE(SUBSTITUTE(Tabla1[[#This Row],[Uso Sistemas]],"T","P"),"N","F"),Parámetros!$M$2:$N$17,2,0),"Completar hasta 3ra sem. para evaluar a Probacionista"))</f>
        <v/>
      </c>
      <c r="AQ69" s="40"/>
      <c r="AR69" s="202"/>
      <c r="AS69" s="40"/>
      <c r="AT69" s="29"/>
      <c r="AU69" s="56"/>
      <c r="AV69" s="56"/>
      <c r="AW69" s="56"/>
      <c r="AX69" s="249" t="str">
        <f>IF(V69="","",EOMONTH(EDATE(Tabla1[[#This Row],[Fecha Finalización]],2),0))</f>
        <v/>
      </c>
      <c r="AY69" s="40"/>
      <c r="AZ69" s="250" t="str">
        <f>IF(V69="","",EOMONTH(EDATE(Tabla1[[#This Row],[Fecha Finalización]],3),0))</f>
        <v/>
      </c>
      <c r="BA69" s="40"/>
      <c r="BB69" s="40"/>
      <c r="BC69" s="237"/>
      <c r="BD69" s="235" t="str">
        <f>IF(F69="","",Tabla1[[#This Row],[sem 01]]&amp;Tabla1[[#This Row],[sem 02]]&amp;Tabla1[[#This Row],[sem 03]])</f>
        <v/>
      </c>
      <c r="BE69" s="236" t="str">
        <f>IF(TRIM(F69)="","",$B$1&amp;"-"&amp;SUBSTITUTE(Tabla1[[#This Row],[Mes Inscrito]]," ","")&amp;"-"&amp;SUBSTITUTE(Tabla1[[#This Row],[Dia de clases Inscrito]]," ","")&amp;"-"&amp;SUBSTITUTE(Tabla1[[#This Row],[Horario Inscrito]]," ","")&amp;"-"&amp;Tabla1[[#This Row],[Fecha Inicio grupo]])</f>
        <v/>
      </c>
      <c r="BF69" s="252" t="str">
        <f>IF(F69="","",Tabla1[[#This Row],[Curso]])</f>
        <v/>
      </c>
      <c r="BG69" s="253" t="str">
        <f>+IF(TRIM(F69)="","",$B$1&amp;"-"&amp;TRIM(Tabla1[[#This Row],[Mes Inscrito]])&amp;"-"&amp;TRIM(Tabla1[[#This Row],[Dia de clases Inscrito]])&amp;"-"&amp;TRIM(Tabla1[[#This Row],[Horario Inscrito]])&amp;"-"&amp;TRIM(Tabla1[[#This Row],[Fecha Inicio grupo]])&amp;"-"&amp;TRIM(Tabla1[[#This Row],[Tipo Incrito]]))</f>
        <v/>
      </c>
      <c r="BH69" s="309"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10"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10"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10" t="str">
        <f>IF(Tabla1[[#This Row],[Fecha Inicio grupo]]="","",IFERROR(VLOOKUP(Tabla1[[#This Row],[Mes de Alta como miembro]],Parámetros!$AM$2:$AN$16,2,0),"01/01/1900"))</f>
        <v/>
      </c>
    </row>
    <row r="70" spans="1:63" s="25" customFormat="1" ht="13.9">
      <c r="A70" s="69">
        <v>67</v>
      </c>
      <c r="B70" s="29"/>
      <c r="C70" s="35"/>
      <c r="D70" s="43"/>
      <c r="E70" s="43"/>
      <c r="F70" s="46"/>
      <c r="G70" s="46"/>
      <c r="H70" s="165"/>
      <c r="I70" s="43"/>
      <c r="J70" s="29"/>
      <c r="K70" s="70"/>
      <c r="L70" s="69"/>
      <c r="M70" s="47"/>
      <c r="N70" s="239" t="str">
        <f ca="1">IF(Tabla1[[#This Row],[Fecha de nac]]="","",IF(Tabla1[[#This Row],[Fecha Finalización]] &gt;=TODAY(), DATEDIF(Tabla1[[#This Row],[Fecha de nac]],TODAY(),"y"), ROUNDDOWN((Tabla1[[#This Row],[Fecha Finalización]] -Tabla1[[#This Row],[Fecha de nac]])/365,0)))</f>
        <v/>
      </c>
      <c r="O70" s="171"/>
      <c r="P70" s="35"/>
      <c r="Q70" s="68"/>
      <c r="R70" s="68"/>
      <c r="S70" s="68"/>
      <c r="T70" s="68"/>
      <c r="U70" s="244" t="str">
        <f>IF(F70="","",Tabla1[[#This Row],[Fecha Inicio grupo]]+3*7-7)</f>
        <v/>
      </c>
      <c r="V70" s="245" t="str">
        <f>IF(F70="","",EDATE(Tabla1[[#This Row],[Fecha Inicio grupo]],3))</f>
        <v/>
      </c>
      <c r="W70" s="30"/>
      <c r="X70" s="30"/>
      <c r="Y70" s="77"/>
      <c r="Z70" s="77"/>
      <c r="AA70" s="77"/>
      <c r="AB70" s="77"/>
      <c r="AC70" s="77"/>
      <c r="AD70" s="77"/>
      <c r="AE70" s="77"/>
      <c r="AF70" s="77"/>
      <c r="AG70" s="77"/>
      <c r="AH70" s="77"/>
      <c r="AI70" s="77"/>
      <c r="AJ70" s="77"/>
      <c r="AK70" s="77"/>
      <c r="AL70" s="77"/>
      <c r="AM70" s="77"/>
      <c r="AN70" s="77"/>
      <c r="AO70" s="146"/>
      <c r="AP70" s="247" t="str">
        <f>IF(F70="","",IFERROR(VLOOKUP(SUBSTITUTE(SUBSTITUTE(Tabla1[[#This Row],[Uso Sistemas]],"T","P"),"N","F"),Parámetros!$M$2:$N$17,2,0),"Completar hasta 3ra sem. para evaluar a Probacionista"))</f>
        <v/>
      </c>
      <c r="AQ70" s="40"/>
      <c r="AR70" s="202"/>
      <c r="AS70" s="40"/>
      <c r="AT70" s="29"/>
      <c r="AU70" s="56"/>
      <c r="AV70" s="56"/>
      <c r="AW70" s="56"/>
      <c r="AX70" s="249" t="str">
        <f>IF(V70="","",EOMONTH(EDATE(Tabla1[[#This Row],[Fecha Finalización]],2),0))</f>
        <v/>
      </c>
      <c r="AY70" s="40"/>
      <c r="AZ70" s="250" t="str">
        <f>IF(V70="","",EOMONTH(EDATE(Tabla1[[#This Row],[Fecha Finalización]],3),0))</f>
        <v/>
      </c>
      <c r="BA70" s="40"/>
      <c r="BB70" s="40"/>
      <c r="BC70" s="237"/>
      <c r="BD70" s="235" t="str">
        <f>IF(F70="","",Tabla1[[#This Row],[sem 01]]&amp;Tabla1[[#This Row],[sem 02]]&amp;Tabla1[[#This Row],[sem 03]])</f>
        <v/>
      </c>
      <c r="BE70" s="236" t="str">
        <f>IF(TRIM(F70)="","",$B$1&amp;"-"&amp;SUBSTITUTE(Tabla1[[#This Row],[Mes Inscrito]]," ","")&amp;"-"&amp;SUBSTITUTE(Tabla1[[#This Row],[Dia de clases Inscrito]]," ","")&amp;"-"&amp;SUBSTITUTE(Tabla1[[#This Row],[Horario Inscrito]]," ","")&amp;"-"&amp;Tabla1[[#This Row],[Fecha Inicio grupo]])</f>
        <v/>
      </c>
      <c r="BF70" s="252" t="str">
        <f>IF(F70="","",Tabla1[[#This Row],[Curso]])</f>
        <v/>
      </c>
      <c r="BG70" s="253" t="str">
        <f>+IF(TRIM(F70)="","",$B$1&amp;"-"&amp;TRIM(Tabla1[[#This Row],[Mes Inscrito]])&amp;"-"&amp;TRIM(Tabla1[[#This Row],[Dia de clases Inscrito]])&amp;"-"&amp;TRIM(Tabla1[[#This Row],[Horario Inscrito]])&amp;"-"&amp;TRIM(Tabla1[[#This Row],[Fecha Inicio grupo]])&amp;"-"&amp;TRIM(Tabla1[[#This Row],[Tipo Incrito]]))</f>
        <v/>
      </c>
      <c r="BH70" s="309"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10"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10"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10" t="str">
        <f>IF(Tabla1[[#This Row],[Fecha Inicio grupo]]="","",IFERROR(VLOOKUP(Tabla1[[#This Row],[Mes de Alta como miembro]],Parámetros!$AM$2:$AN$16,2,0),"01/01/1900"))</f>
        <v/>
      </c>
    </row>
    <row r="71" spans="1:63" s="25" customFormat="1" ht="13.9">
      <c r="A71" s="69">
        <v>68</v>
      </c>
      <c r="B71" s="29"/>
      <c r="C71" s="35"/>
      <c r="D71" s="43"/>
      <c r="E71" s="43"/>
      <c r="F71" s="46"/>
      <c r="G71" s="46"/>
      <c r="H71" s="165"/>
      <c r="I71" s="43"/>
      <c r="J71" s="29"/>
      <c r="K71" s="70"/>
      <c r="L71" s="69"/>
      <c r="M71" s="47"/>
      <c r="N71" s="239" t="str">
        <f ca="1">IF(Tabla1[[#This Row],[Fecha de nac]]="","",IF(Tabla1[[#This Row],[Fecha Finalización]] &gt;=TODAY(), DATEDIF(Tabla1[[#This Row],[Fecha de nac]],TODAY(),"y"), ROUNDDOWN((Tabla1[[#This Row],[Fecha Finalización]] -Tabla1[[#This Row],[Fecha de nac]])/365,0)))</f>
        <v/>
      </c>
      <c r="O71" s="171"/>
      <c r="P71" s="35"/>
      <c r="Q71" s="68"/>
      <c r="R71" s="68"/>
      <c r="S71" s="68"/>
      <c r="T71" s="68"/>
      <c r="U71" s="244" t="str">
        <f>IF(F71="","",Tabla1[[#This Row],[Fecha Inicio grupo]]+3*7-7)</f>
        <v/>
      </c>
      <c r="V71" s="245" t="str">
        <f>IF(F71="","",EDATE(Tabla1[[#This Row],[Fecha Inicio grupo]],3))</f>
        <v/>
      </c>
      <c r="W71" s="30"/>
      <c r="X71" s="30"/>
      <c r="Y71" s="77"/>
      <c r="Z71" s="77"/>
      <c r="AA71" s="77"/>
      <c r="AB71" s="77"/>
      <c r="AC71" s="77"/>
      <c r="AD71" s="77"/>
      <c r="AE71" s="77"/>
      <c r="AF71" s="77"/>
      <c r="AG71" s="77"/>
      <c r="AH71" s="77"/>
      <c r="AI71" s="77"/>
      <c r="AJ71" s="77"/>
      <c r="AK71" s="77"/>
      <c r="AL71" s="77"/>
      <c r="AM71" s="77"/>
      <c r="AN71" s="77"/>
      <c r="AO71" s="146"/>
      <c r="AP71" s="247" t="str">
        <f>IF(F71="","",IFERROR(VLOOKUP(SUBSTITUTE(SUBSTITUTE(Tabla1[[#This Row],[Uso Sistemas]],"T","P"),"N","F"),Parámetros!$M$2:$N$17,2,0),"Completar hasta 3ra sem. para evaluar a Probacionista"))</f>
        <v/>
      </c>
      <c r="AQ71" s="40"/>
      <c r="AR71" s="202"/>
      <c r="AS71" s="40"/>
      <c r="AT71" s="29"/>
      <c r="AU71" s="56"/>
      <c r="AV71" s="56"/>
      <c r="AW71" s="56"/>
      <c r="AX71" s="249" t="str">
        <f>IF(V71="","",EOMONTH(EDATE(Tabla1[[#This Row],[Fecha Finalización]],2),0))</f>
        <v/>
      </c>
      <c r="AY71" s="40"/>
      <c r="AZ71" s="250" t="str">
        <f>IF(V71="","",EOMONTH(EDATE(Tabla1[[#This Row],[Fecha Finalización]],3),0))</f>
        <v/>
      </c>
      <c r="BA71" s="40"/>
      <c r="BB71" s="40"/>
      <c r="BC71" s="237"/>
      <c r="BD71" s="235" t="str">
        <f>IF(F71="","",Tabla1[[#This Row],[sem 01]]&amp;Tabla1[[#This Row],[sem 02]]&amp;Tabla1[[#This Row],[sem 03]])</f>
        <v/>
      </c>
      <c r="BE71" s="236" t="str">
        <f>IF(TRIM(F71)="","",$B$1&amp;"-"&amp;SUBSTITUTE(Tabla1[[#This Row],[Mes Inscrito]]," ","")&amp;"-"&amp;SUBSTITUTE(Tabla1[[#This Row],[Dia de clases Inscrito]]," ","")&amp;"-"&amp;SUBSTITUTE(Tabla1[[#This Row],[Horario Inscrito]]," ","")&amp;"-"&amp;Tabla1[[#This Row],[Fecha Inicio grupo]])</f>
        <v/>
      </c>
      <c r="BF71" s="252" t="str">
        <f>IF(F71="","",Tabla1[[#This Row],[Curso]])</f>
        <v/>
      </c>
      <c r="BG71" s="253" t="str">
        <f>+IF(TRIM(F71)="","",$B$1&amp;"-"&amp;TRIM(Tabla1[[#This Row],[Mes Inscrito]])&amp;"-"&amp;TRIM(Tabla1[[#This Row],[Dia de clases Inscrito]])&amp;"-"&amp;TRIM(Tabla1[[#This Row],[Horario Inscrito]])&amp;"-"&amp;TRIM(Tabla1[[#This Row],[Fecha Inicio grupo]])&amp;"-"&amp;TRIM(Tabla1[[#This Row],[Tipo Incrito]]))</f>
        <v/>
      </c>
      <c r="BH71" s="309"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10"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10"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10" t="str">
        <f>IF(Tabla1[[#This Row],[Fecha Inicio grupo]]="","",IFERROR(VLOOKUP(Tabla1[[#This Row],[Mes de Alta como miembro]],Parámetros!$AM$2:$AN$16,2,0),"01/01/1900"))</f>
        <v/>
      </c>
    </row>
    <row r="72" spans="1:63" s="25" customFormat="1" ht="13.9">
      <c r="A72" s="69">
        <v>69</v>
      </c>
      <c r="B72" s="29"/>
      <c r="C72" s="35"/>
      <c r="D72" s="43"/>
      <c r="E72" s="43"/>
      <c r="F72" s="46"/>
      <c r="G72" s="46"/>
      <c r="H72" s="165"/>
      <c r="I72" s="43"/>
      <c r="J72" s="29"/>
      <c r="K72" s="70"/>
      <c r="L72" s="69"/>
      <c r="M72" s="47"/>
      <c r="N72" s="239" t="str">
        <f ca="1">IF(Tabla1[[#This Row],[Fecha de nac]]="","",IF(Tabla1[[#This Row],[Fecha Finalización]] &gt;=TODAY(), DATEDIF(Tabla1[[#This Row],[Fecha de nac]],TODAY(),"y"), ROUNDDOWN((Tabla1[[#This Row],[Fecha Finalización]] -Tabla1[[#This Row],[Fecha de nac]])/365,0)))</f>
        <v/>
      </c>
      <c r="O72" s="171"/>
      <c r="P72" s="35"/>
      <c r="Q72" s="68"/>
      <c r="R72" s="68"/>
      <c r="S72" s="68"/>
      <c r="T72" s="68"/>
      <c r="U72" s="244" t="str">
        <f>IF(F72="","",Tabla1[[#This Row],[Fecha Inicio grupo]]+3*7-7)</f>
        <v/>
      </c>
      <c r="V72" s="245" t="str">
        <f>IF(F72="","",EDATE(Tabla1[[#This Row],[Fecha Inicio grupo]],3))</f>
        <v/>
      </c>
      <c r="W72" s="30"/>
      <c r="X72" s="30"/>
      <c r="Y72" s="77"/>
      <c r="Z72" s="77"/>
      <c r="AA72" s="77"/>
      <c r="AB72" s="77"/>
      <c r="AC72" s="77"/>
      <c r="AD72" s="77"/>
      <c r="AE72" s="77"/>
      <c r="AF72" s="77"/>
      <c r="AG72" s="77"/>
      <c r="AH72" s="77"/>
      <c r="AI72" s="77"/>
      <c r="AJ72" s="77"/>
      <c r="AK72" s="77"/>
      <c r="AL72" s="77"/>
      <c r="AM72" s="77"/>
      <c r="AN72" s="77"/>
      <c r="AO72" s="146"/>
      <c r="AP72" s="247" t="str">
        <f>IF(F72="","",IFERROR(VLOOKUP(SUBSTITUTE(SUBSTITUTE(Tabla1[[#This Row],[Uso Sistemas]],"T","P"),"N","F"),Parámetros!$M$2:$N$17,2,0),"Completar hasta 3ra sem. para evaluar a Probacionista"))</f>
        <v/>
      </c>
      <c r="AQ72" s="40"/>
      <c r="AR72" s="202"/>
      <c r="AS72" s="40"/>
      <c r="AT72" s="29"/>
      <c r="AU72" s="56"/>
      <c r="AV72" s="56"/>
      <c r="AW72" s="56"/>
      <c r="AX72" s="249" t="str">
        <f>IF(V72="","",EOMONTH(EDATE(Tabla1[[#This Row],[Fecha Finalización]],2),0))</f>
        <v/>
      </c>
      <c r="AY72" s="40"/>
      <c r="AZ72" s="250" t="str">
        <f>IF(V72="","",EOMONTH(EDATE(Tabla1[[#This Row],[Fecha Finalización]],3),0))</f>
        <v/>
      </c>
      <c r="BA72" s="40"/>
      <c r="BB72" s="40"/>
      <c r="BC72" s="237"/>
      <c r="BD72" s="235" t="str">
        <f>IF(F72="","",Tabla1[[#This Row],[sem 01]]&amp;Tabla1[[#This Row],[sem 02]]&amp;Tabla1[[#This Row],[sem 03]])</f>
        <v/>
      </c>
      <c r="BE72" s="236" t="str">
        <f>IF(TRIM(F72)="","",$B$1&amp;"-"&amp;SUBSTITUTE(Tabla1[[#This Row],[Mes Inscrito]]," ","")&amp;"-"&amp;SUBSTITUTE(Tabla1[[#This Row],[Dia de clases Inscrito]]," ","")&amp;"-"&amp;SUBSTITUTE(Tabla1[[#This Row],[Horario Inscrito]]," ","")&amp;"-"&amp;Tabla1[[#This Row],[Fecha Inicio grupo]])</f>
        <v/>
      </c>
      <c r="BF72" s="252" t="str">
        <f>IF(F72="","",Tabla1[[#This Row],[Curso]])</f>
        <v/>
      </c>
      <c r="BG72" s="253" t="str">
        <f>+IF(TRIM(F72)="","",$B$1&amp;"-"&amp;TRIM(Tabla1[[#This Row],[Mes Inscrito]])&amp;"-"&amp;TRIM(Tabla1[[#This Row],[Dia de clases Inscrito]])&amp;"-"&amp;TRIM(Tabla1[[#This Row],[Horario Inscrito]])&amp;"-"&amp;TRIM(Tabla1[[#This Row],[Fecha Inicio grupo]])&amp;"-"&amp;TRIM(Tabla1[[#This Row],[Tipo Incrito]]))</f>
        <v/>
      </c>
      <c r="BH72" s="309"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10"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10"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10" t="str">
        <f>IF(Tabla1[[#This Row],[Fecha Inicio grupo]]="","",IFERROR(VLOOKUP(Tabla1[[#This Row],[Mes de Alta como miembro]],Parámetros!$AM$2:$AN$16,2,0),"01/01/1900"))</f>
        <v/>
      </c>
    </row>
    <row r="73" spans="1:63" s="25" customFormat="1" ht="13.9">
      <c r="A73" s="69">
        <v>70</v>
      </c>
      <c r="B73" s="29"/>
      <c r="C73" s="35"/>
      <c r="D73" s="43"/>
      <c r="E73" s="65"/>
      <c r="F73" s="46"/>
      <c r="G73" s="46"/>
      <c r="H73" s="165"/>
      <c r="I73" s="43"/>
      <c r="J73" s="29"/>
      <c r="K73" s="70"/>
      <c r="L73" s="69"/>
      <c r="M73" s="47"/>
      <c r="N73" s="239" t="str">
        <f ca="1">IF(Tabla1[[#This Row],[Fecha de nac]]="","",IF(Tabla1[[#This Row],[Fecha Finalización]] &gt;=TODAY(), DATEDIF(Tabla1[[#This Row],[Fecha de nac]],TODAY(),"y"), ROUNDDOWN((Tabla1[[#This Row],[Fecha Finalización]] -Tabla1[[#This Row],[Fecha de nac]])/365,0)))</f>
        <v/>
      </c>
      <c r="O73" s="171"/>
      <c r="P73" s="35"/>
      <c r="Q73" s="68"/>
      <c r="R73" s="68"/>
      <c r="S73" s="68"/>
      <c r="T73" s="68"/>
      <c r="U73" s="244" t="str">
        <f>IF(F73="","",Tabla1[[#This Row],[Fecha Inicio grupo]]+3*7-7)</f>
        <v/>
      </c>
      <c r="V73" s="245" t="str">
        <f>IF(F73="","",EDATE(Tabla1[[#This Row],[Fecha Inicio grupo]],3))</f>
        <v/>
      </c>
      <c r="W73" s="30"/>
      <c r="X73" s="30"/>
      <c r="Y73" s="77"/>
      <c r="Z73" s="77"/>
      <c r="AA73" s="77"/>
      <c r="AB73" s="77"/>
      <c r="AC73" s="77"/>
      <c r="AD73" s="77"/>
      <c r="AE73" s="77"/>
      <c r="AF73" s="77"/>
      <c r="AG73" s="77"/>
      <c r="AH73" s="77"/>
      <c r="AI73" s="77"/>
      <c r="AJ73" s="77"/>
      <c r="AK73" s="77"/>
      <c r="AL73" s="77"/>
      <c r="AM73" s="77"/>
      <c r="AN73" s="77"/>
      <c r="AO73" s="146"/>
      <c r="AP73" s="247" t="str">
        <f>IF(F73="","",IFERROR(VLOOKUP(SUBSTITUTE(SUBSTITUTE(Tabla1[[#This Row],[Uso Sistemas]],"T","P"),"N","F"),Parámetros!$M$2:$N$17,2,0),"Completar hasta 3ra sem. para evaluar a Probacionista"))</f>
        <v/>
      </c>
      <c r="AQ73" s="40"/>
      <c r="AR73" s="202"/>
      <c r="AS73" s="40"/>
      <c r="AT73" s="29"/>
      <c r="AU73" s="56"/>
      <c r="AV73" s="56"/>
      <c r="AW73" s="56"/>
      <c r="AX73" s="249" t="str">
        <f>IF(V73="","",EOMONTH(EDATE(Tabla1[[#This Row],[Fecha Finalización]],2),0))</f>
        <v/>
      </c>
      <c r="AY73" s="40"/>
      <c r="AZ73" s="250" t="str">
        <f>IF(V73="","",EOMONTH(EDATE(Tabla1[[#This Row],[Fecha Finalización]],3),0))</f>
        <v/>
      </c>
      <c r="BA73" s="40"/>
      <c r="BB73" s="40"/>
      <c r="BC73" s="237"/>
      <c r="BD73" s="235" t="str">
        <f>IF(F73="","",Tabla1[[#This Row],[sem 01]]&amp;Tabla1[[#This Row],[sem 02]]&amp;Tabla1[[#This Row],[sem 03]])</f>
        <v/>
      </c>
      <c r="BE73" s="236" t="str">
        <f>IF(TRIM(F73)="","",$B$1&amp;"-"&amp;SUBSTITUTE(Tabla1[[#This Row],[Mes Inscrito]]," ","")&amp;"-"&amp;SUBSTITUTE(Tabla1[[#This Row],[Dia de clases Inscrito]]," ","")&amp;"-"&amp;SUBSTITUTE(Tabla1[[#This Row],[Horario Inscrito]]," ","")&amp;"-"&amp;Tabla1[[#This Row],[Fecha Inicio grupo]])</f>
        <v/>
      </c>
      <c r="BF73" s="252" t="str">
        <f>IF(F73="","",Tabla1[[#This Row],[Curso]])</f>
        <v/>
      </c>
      <c r="BG73" s="253" t="str">
        <f>+IF(TRIM(F73)="","",$B$1&amp;"-"&amp;TRIM(Tabla1[[#This Row],[Mes Inscrito]])&amp;"-"&amp;TRIM(Tabla1[[#This Row],[Dia de clases Inscrito]])&amp;"-"&amp;TRIM(Tabla1[[#This Row],[Horario Inscrito]])&amp;"-"&amp;TRIM(Tabla1[[#This Row],[Fecha Inicio grupo]])&amp;"-"&amp;TRIM(Tabla1[[#This Row],[Tipo Incrito]]))</f>
        <v/>
      </c>
      <c r="BH73" s="309"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10"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10"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10" t="str">
        <f>IF(Tabla1[[#This Row],[Fecha Inicio grupo]]="","",IFERROR(VLOOKUP(Tabla1[[#This Row],[Mes de Alta como miembro]],Parámetros!$AM$2:$AN$16,2,0),"01/01/1900"))</f>
        <v/>
      </c>
    </row>
    <row r="74" spans="1:63" s="25" customFormat="1" ht="13.9">
      <c r="A74" s="69">
        <v>71</v>
      </c>
      <c r="B74" s="29"/>
      <c r="C74" s="35"/>
      <c r="D74" s="65"/>
      <c r="E74" s="43"/>
      <c r="F74" s="46"/>
      <c r="G74" s="46"/>
      <c r="H74" s="43"/>
      <c r="I74" s="43"/>
      <c r="J74" s="265"/>
      <c r="K74" s="69"/>
      <c r="L74" s="69"/>
      <c r="M74" s="47"/>
      <c r="N74" s="239" t="str">
        <f ca="1">IF(Tabla1[[#This Row],[Fecha de nac]]="","",IF(Tabla1[[#This Row],[Fecha Finalización]] &gt;=TODAY(), DATEDIF(Tabla1[[#This Row],[Fecha de nac]],TODAY(),"y"), ROUNDDOWN((Tabla1[[#This Row],[Fecha Finalización]] -Tabla1[[#This Row],[Fecha de nac]])/365,0)))</f>
        <v/>
      </c>
      <c r="O74" s="171"/>
      <c r="P74" s="35"/>
      <c r="Q74" s="68"/>
      <c r="R74" s="68"/>
      <c r="S74" s="68"/>
      <c r="T74" s="68"/>
      <c r="U74" s="244" t="str">
        <f>IF(F74="","",Tabla1[[#This Row],[Fecha Inicio grupo]]+3*7-7)</f>
        <v/>
      </c>
      <c r="V74" s="245" t="str">
        <f>IF(F74="","",EDATE(Tabla1[[#This Row],[Fecha Inicio grupo]],3))</f>
        <v/>
      </c>
      <c r="W74" s="30"/>
      <c r="X74" s="30"/>
      <c r="Y74" s="77"/>
      <c r="Z74" s="77"/>
      <c r="AA74" s="77"/>
      <c r="AB74" s="77"/>
      <c r="AC74" s="77"/>
      <c r="AD74" s="77"/>
      <c r="AE74" s="77"/>
      <c r="AF74" s="77"/>
      <c r="AG74" s="77"/>
      <c r="AH74" s="77"/>
      <c r="AI74" s="77"/>
      <c r="AJ74" s="77"/>
      <c r="AK74" s="77"/>
      <c r="AL74" s="77"/>
      <c r="AM74" s="77"/>
      <c r="AN74" s="77"/>
      <c r="AO74" s="146"/>
      <c r="AP74" s="247" t="str">
        <f>IF(F74="","",IFERROR(VLOOKUP(SUBSTITUTE(SUBSTITUTE(Tabla1[[#This Row],[Uso Sistemas]],"T","P"),"N","F"),Parámetros!$M$2:$N$17,2,0),"Completar hasta 3ra sem. para evaluar a Probacionista"))</f>
        <v/>
      </c>
      <c r="AQ74" s="40"/>
      <c r="AR74" s="202"/>
      <c r="AS74" s="40"/>
      <c r="AT74" s="29"/>
      <c r="AU74" s="56"/>
      <c r="AV74" s="56"/>
      <c r="AW74" s="56"/>
      <c r="AX74" s="249" t="str">
        <f>IF(V74="","",EOMONTH(EDATE(Tabla1[[#This Row],[Fecha Finalización]],2),0))</f>
        <v/>
      </c>
      <c r="AY74" s="40"/>
      <c r="AZ74" s="250" t="str">
        <f>IF(V74="","",EOMONTH(EDATE(Tabla1[[#This Row],[Fecha Finalización]],3),0))</f>
        <v/>
      </c>
      <c r="BA74" s="40"/>
      <c r="BB74" s="40"/>
      <c r="BC74" s="237"/>
      <c r="BD74" s="235" t="str">
        <f>IF(F74="","",Tabla1[[#This Row],[sem 01]]&amp;Tabla1[[#This Row],[sem 02]]&amp;Tabla1[[#This Row],[sem 03]])</f>
        <v/>
      </c>
      <c r="BE74" s="236" t="str">
        <f>IF(TRIM(F74)="","",$B$1&amp;"-"&amp;SUBSTITUTE(Tabla1[[#This Row],[Mes Inscrito]]," ","")&amp;"-"&amp;SUBSTITUTE(Tabla1[[#This Row],[Dia de clases Inscrito]]," ","")&amp;"-"&amp;SUBSTITUTE(Tabla1[[#This Row],[Horario Inscrito]]," ","")&amp;"-"&amp;Tabla1[[#This Row],[Fecha Inicio grupo]])</f>
        <v/>
      </c>
      <c r="BF74" s="252" t="str">
        <f>IF(F74="","",Tabla1[[#This Row],[Curso]])</f>
        <v/>
      </c>
      <c r="BG74" s="253" t="str">
        <f>+IF(TRIM(F74)="","",$B$1&amp;"-"&amp;TRIM(Tabla1[[#This Row],[Mes Inscrito]])&amp;"-"&amp;TRIM(Tabla1[[#This Row],[Dia de clases Inscrito]])&amp;"-"&amp;TRIM(Tabla1[[#This Row],[Horario Inscrito]])&amp;"-"&amp;TRIM(Tabla1[[#This Row],[Fecha Inicio grupo]])&amp;"-"&amp;TRIM(Tabla1[[#This Row],[Tipo Incrito]]))</f>
        <v/>
      </c>
      <c r="BH74" s="309"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10"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10"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10" t="str">
        <f>IF(Tabla1[[#This Row],[Fecha Inicio grupo]]="","",IFERROR(VLOOKUP(Tabla1[[#This Row],[Mes de Alta como miembro]],Parámetros!$AM$2:$AN$16,2,0),"01/01/1900"))</f>
        <v/>
      </c>
    </row>
    <row r="75" spans="1:63" s="25" customFormat="1" ht="13.9">
      <c r="A75" s="69">
        <v>72</v>
      </c>
      <c r="B75" s="29"/>
      <c r="C75" s="35"/>
      <c r="D75" s="65"/>
      <c r="E75" s="43"/>
      <c r="F75" s="46"/>
      <c r="G75" s="46"/>
      <c r="H75" s="43"/>
      <c r="I75" s="43"/>
      <c r="J75" s="29"/>
      <c r="K75" s="69"/>
      <c r="L75" s="69"/>
      <c r="M75" s="47"/>
      <c r="N75" s="239" t="str">
        <f ca="1">IF(Tabla1[[#This Row],[Fecha de nac]]="","",IF(Tabla1[[#This Row],[Fecha Finalización]] &gt;=TODAY(), DATEDIF(Tabla1[[#This Row],[Fecha de nac]],TODAY(),"y"), ROUNDDOWN((Tabla1[[#This Row],[Fecha Finalización]] -Tabla1[[#This Row],[Fecha de nac]])/365,0)))</f>
        <v/>
      </c>
      <c r="O75" s="171"/>
      <c r="P75" s="35"/>
      <c r="Q75" s="68"/>
      <c r="R75" s="35"/>
      <c r="S75" s="65"/>
      <c r="T75" s="43"/>
      <c r="U75" s="244" t="str">
        <f>IF(F75="","",Tabla1[[#This Row],[Fecha Inicio grupo]]+3*7-7)</f>
        <v/>
      </c>
      <c r="V75" s="245" t="str">
        <f>IF(F75="","",EDATE(Tabla1[[#This Row],[Fecha Inicio grupo]],3))</f>
        <v/>
      </c>
      <c r="W75" s="30"/>
      <c r="X75" s="30"/>
      <c r="Y75" s="77"/>
      <c r="Z75" s="77"/>
      <c r="AA75" s="77"/>
      <c r="AB75" s="77"/>
      <c r="AC75" s="77"/>
      <c r="AD75" s="77"/>
      <c r="AE75" s="77"/>
      <c r="AF75" s="77"/>
      <c r="AG75" s="77"/>
      <c r="AH75" s="77"/>
      <c r="AI75" s="77"/>
      <c r="AJ75" s="77"/>
      <c r="AK75" s="77"/>
      <c r="AL75" s="77"/>
      <c r="AM75" s="77"/>
      <c r="AN75" s="77"/>
      <c r="AO75" s="146"/>
      <c r="AP75" s="247" t="str">
        <f>IF(F75="","",IFERROR(VLOOKUP(SUBSTITUTE(SUBSTITUTE(Tabla1[[#This Row],[Uso Sistemas]],"T","P"),"N","F"),Parámetros!$M$2:$N$17,2,0),"Completar hasta 3ra sem. para evaluar a Probacionista"))</f>
        <v/>
      </c>
      <c r="AQ75" s="40"/>
      <c r="AR75" s="202"/>
      <c r="AS75" s="40"/>
      <c r="AT75" s="29"/>
      <c r="AU75" s="56"/>
      <c r="AV75" s="56"/>
      <c r="AW75" s="56"/>
      <c r="AX75" s="249" t="str">
        <f>IF(V75="","",EOMONTH(EDATE(Tabla1[[#This Row],[Fecha Finalización]],2),0))</f>
        <v/>
      </c>
      <c r="AY75" s="40"/>
      <c r="AZ75" s="250" t="str">
        <f>IF(V75="","",EOMONTH(EDATE(Tabla1[[#This Row],[Fecha Finalización]],3),0))</f>
        <v/>
      </c>
      <c r="BA75" s="40"/>
      <c r="BB75" s="40"/>
      <c r="BC75" s="237"/>
      <c r="BD75" s="235" t="str">
        <f>IF(F75="","",Tabla1[[#This Row],[sem 01]]&amp;Tabla1[[#This Row],[sem 02]]&amp;Tabla1[[#This Row],[sem 03]])</f>
        <v/>
      </c>
      <c r="BE75" s="236" t="str">
        <f>IF(TRIM(F75)="","",$B$1&amp;"-"&amp;SUBSTITUTE(Tabla1[[#This Row],[Mes Inscrito]]," ","")&amp;"-"&amp;SUBSTITUTE(Tabla1[[#This Row],[Dia de clases Inscrito]]," ","")&amp;"-"&amp;SUBSTITUTE(Tabla1[[#This Row],[Horario Inscrito]]," ","")&amp;"-"&amp;Tabla1[[#This Row],[Fecha Inicio grupo]])</f>
        <v/>
      </c>
      <c r="BF75" s="252" t="str">
        <f>IF(F75="","",Tabla1[[#This Row],[Curso]])</f>
        <v/>
      </c>
      <c r="BG75" s="253" t="str">
        <f>+IF(TRIM(F75)="","",$B$1&amp;"-"&amp;TRIM(Tabla1[[#This Row],[Mes Inscrito]])&amp;"-"&amp;TRIM(Tabla1[[#This Row],[Dia de clases Inscrito]])&amp;"-"&amp;TRIM(Tabla1[[#This Row],[Horario Inscrito]])&amp;"-"&amp;TRIM(Tabla1[[#This Row],[Fecha Inicio grupo]])&amp;"-"&amp;TRIM(Tabla1[[#This Row],[Tipo Incrito]]))</f>
        <v/>
      </c>
      <c r="BH75" s="309"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10"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10"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10" t="str">
        <f>IF(Tabla1[[#This Row],[Fecha Inicio grupo]]="","",IFERROR(VLOOKUP(Tabla1[[#This Row],[Mes de Alta como miembro]],Parámetros!$AM$2:$AN$16,2,0),"01/01/1900"))</f>
        <v/>
      </c>
    </row>
    <row r="76" spans="1:63" s="25" customFormat="1" ht="13.9">
      <c r="A76" s="69">
        <v>73</v>
      </c>
      <c r="B76" s="29"/>
      <c r="C76" s="35"/>
      <c r="D76" s="65"/>
      <c r="E76" s="43"/>
      <c r="F76" s="46"/>
      <c r="G76" s="46"/>
      <c r="H76" s="43"/>
      <c r="I76" s="43"/>
      <c r="J76" s="29"/>
      <c r="K76" s="70"/>
      <c r="L76" s="69"/>
      <c r="M76" s="47"/>
      <c r="N76" s="239" t="str">
        <f ca="1">IF(Tabla1[[#This Row],[Fecha de nac]]="","",IF(Tabla1[[#This Row],[Fecha Finalización]] &gt;=TODAY(), DATEDIF(Tabla1[[#This Row],[Fecha de nac]],TODAY(),"y"), ROUNDDOWN((Tabla1[[#This Row],[Fecha Finalización]] -Tabla1[[#This Row],[Fecha de nac]])/365,0)))</f>
        <v/>
      </c>
      <c r="O76" s="171"/>
      <c r="P76" s="35"/>
      <c r="Q76" s="68"/>
      <c r="R76" s="68"/>
      <c r="S76" s="68"/>
      <c r="T76" s="68"/>
      <c r="U76" s="244" t="str">
        <f>IF(F76="","",Tabla1[[#This Row],[Fecha Inicio grupo]]+3*7-7)</f>
        <v/>
      </c>
      <c r="V76" s="245" t="str">
        <f>IF(F76="","",EDATE(Tabla1[[#This Row],[Fecha Inicio grupo]],3))</f>
        <v/>
      </c>
      <c r="W76" s="30"/>
      <c r="X76" s="30"/>
      <c r="Y76" s="77"/>
      <c r="Z76" s="77"/>
      <c r="AA76" s="77"/>
      <c r="AB76" s="77"/>
      <c r="AC76" s="77"/>
      <c r="AD76" s="77"/>
      <c r="AE76" s="77"/>
      <c r="AF76" s="77"/>
      <c r="AG76" s="77"/>
      <c r="AH76" s="77"/>
      <c r="AI76" s="77"/>
      <c r="AJ76" s="77"/>
      <c r="AK76" s="77"/>
      <c r="AL76" s="77"/>
      <c r="AM76" s="77"/>
      <c r="AN76" s="77"/>
      <c r="AO76" s="146"/>
      <c r="AP76" s="247" t="str">
        <f>IF(F76="","",IFERROR(VLOOKUP(SUBSTITUTE(SUBSTITUTE(Tabla1[[#This Row],[Uso Sistemas]],"T","P"),"N","F"),Parámetros!$M$2:$N$17,2,0),"Completar hasta 3ra sem. para evaluar a Probacionista"))</f>
        <v/>
      </c>
      <c r="AQ76" s="40"/>
      <c r="AR76" s="202"/>
      <c r="AS76" s="40"/>
      <c r="AT76" s="29"/>
      <c r="AU76" s="56"/>
      <c r="AV76" s="56"/>
      <c r="AW76" s="56"/>
      <c r="AX76" s="249" t="str">
        <f>IF(V76="","",EOMONTH(EDATE(Tabla1[[#This Row],[Fecha Finalización]],2),0))</f>
        <v/>
      </c>
      <c r="AY76" s="40"/>
      <c r="AZ76" s="250" t="str">
        <f>IF(V76="","",EOMONTH(EDATE(Tabla1[[#This Row],[Fecha Finalización]],3),0))</f>
        <v/>
      </c>
      <c r="BA76" s="40"/>
      <c r="BB76" s="40"/>
      <c r="BC76" s="237"/>
      <c r="BD76" s="235" t="str">
        <f>IF(F76="","",Tabla1[[#This Row],[sem 01]]&amp;Tabla1[[#This Row],[sem 02]]&amp;Tabla1[[#This Row],[sem 03]])</f>
        <v/>
      </c>
      <c r="BE76" s="236" t="str">
        <f>IF(TRIM(F76)="","",$B$1&amp;"-"&amp;SUBSTITUTE(Tabla1[[#This Row],[Mes Inscrito]]," ","")&amp;"-"&amp;SUBSTITUTE(Tabla1[[#This Row],[Dia de clases Inscrito]]," ","")&amp;"-"&amp;SUBSTITUTE(Tabla1[[#This Row],[Horario Inscrito]]," ","")&amp;"-"&amp;Tabla1[[#This Row],[Fecha Inicio grupo]])</f>
        <v/>
      </c>
      <c r="BF76" s="252" t="str">
        <f>IF(F76="","",Tabla1[[#This Row],[Curso]])</f>
        <v/>
      </c>
      <c r="BG76" s="253" t="str">
        <f>+IF(TRIM(F76)="","",$B$1&amp;"-"&amp;TRIM(Tabla1[[#This Row],[Mes Inscrito]])&amp;"-"&amp;TRIM(Tabla1[[#This Row],[Dia de clases Inscrito]])&amp;"-"&amp;TRIM(Tabla1[[#This Row],[Horario Inscrito]])&amp;"-"&amp;TRIM(Tabla1[[#This Row],[Fecha Inicio grupo]])&amp;"-"&amp;TRIM(Tabla1[[#This Row],[Tipo Incrito]]))</f>
        <v/>
      </c>
      <c r="BH76" s="309"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10"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10"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10" t="str">
        <f>IF(Tabla1[[#This Row],[Fecha Inicio grupo]]="","",IFERROR(VLOOKUP(Tabla1[[#This Row],[Mes de Alta como miembro]],Parámetros!$AM$2:$AN$16,2,0),"01/01/1900"))</f>
        <v/>
      </c>
    </row>
    <row r="77" spans="1:63" s="25" customFormat="1" ht="13.9">
      <c r="A77" s="69">
        <v>74</v>
      </c>
      <c r="B77" s="29"/>
      <c r="C77" s="35"/>
      <c r="D77" s="65"/>
      <c r="E77" s="43"/>
      <c r="F77" s="46"/>
      <c r="G77" s="46"/>
      <c r="H77" s="43"/>
      <c r="I77" s="43"/>
      <c r="J77" s="29"/>
      <c r="K77" s="69"/>
      <c r="L77" s="69"/>
      <c r="M77" s="47"/>
      <c r="N77" s="239" t="str">
        <f ca="1">IF(Tabla1[[#This Row],[Fecha de nac]]="","",IF(Tabla1[[#This Row],[Fecha Finalización]] &gt;=TODAY(), DATEDIF(Tabla1[[#This Row],[Fecha de nac]],TODAY(),"y"), ROUNDDOWN((Tabla1[[#This Row],[Fecha Finalización]] -Tabla1[[#This Row],[Fecha de nac]])/365,0)))</f>
        <v/>
      </c>
      <c r="O77" s="171"/>
      <c r="P77" s="35"/>
      <c r="Q77" s="68"/>
      <c r="R77" s="68"/>
      <c r="S77" s="68"/>
      <c r="T77" s="68"/>
      <c r="U77" s="244" t="str">
        <f>IF(F77="","",Tabla1[[#This Row],[Fecha Inicio grupo]]+3*7-7)</f>
        <v/>
      </c>
      <c r="V77" s="245" t="str">
        <f>IF(F77="","",EDATE(Tabla1[[#This Row],[Fecha Inicio grupo]],3))</f>
        <v/>
      </c>
      <c r="W77" s="30"/>
      <c r="X77" s="30"/>
      <c r="Y77" s="77"/>
      <c r="Z77" s="77"/>
      <c r="AA77" s="77"/>
      <c r="AB77" s="77"/>
      <c r="AC77" s="77"/>
      <c r="AD77" s="77"/>
      <c r="AE77" s="77"/>
      <c r="AF77" s="77"/>
      <c r="AG77" s="77"/>
      <c r="AH77" s="77"/>
      <c r="AI77" s="77"/>
      <c r="AJ77" s="77"/>
      <c r="AK77" s="77"/>
      <c r="AL77" s="77"/>
      <c r="AM77" s="77"/>
      <c r="AN77" s="77"/>
      <c r="AO77" s="146"/>
      <c r="AP77" s="247" t="str">
        <f>IF(F77="","",IFERROR(VLOOKUP(SUBSTITUTE(SUBSTITUTE(Tabla1[[#This Row],[Uso Sistemas]],"T","P"),"N","F"),Parámetros!$M$2:$N$17,2,0),"Completar hasta 3ra sem. para evaluar a Probacionista"))</f>
        <v/>
      </c>
      <c r="AQ77" s="40"/>
      <c r="AR77" s="202"/>
      <c r="AS77" s="40"/>
      <c r="AT77" s="29"/>
      <c r="AU77" s="56"/>
      <c r="AV77" s="56"/>
      <c r="AW77" s="56"/>
      <c r="AX77" s="249" t="str">
        <f>IF(V77="","",EOMONTH(EDATE(Tabla1[[#This Row],[Fecha Finalización]],2),0))</f>
        <v/>
      </c>
      <c r="AY77" s="40"/>
      <c r="AZ77" s="250" t="str">
        <f>IF(V77="","",EOMONTH(EDATE(Tabla1[[#This Row],[Fecha Finalización]],3),0))</f>
        <v/>
      </c>
      <c r="BA77" s="40"/>
      <c r="BB77" s="40"/>
      <c r="BC77" s="237"/>
      <c r="BD77" s="235" t="str">
        <f>IF(F77="","",Tabla1[[#This Row],[sem 01]]&amp;Tabla1[[#This Row],[sem 02]]&amp;Tabla1[[#This Row],[sem 03]])</f>
        <v/>
      </c>
      <c r="BE77" s="236" t="str">
        <f>IF(TRIM(F77)="","",$B$1&amp;"-"&amp;SUBSTITUTE(Tabla1[[#This Row],[Mes Inscrito]]," ","")&amp;"-"&amp;SUBSTITUTE(Tabla1[[#This Row],[Dia de clases Inscrito]]," ","")&amp;"-"&amp;SUBSTITUTE(Tabla1[[#This Row],[Horario Inscrito]]," ","")&amp;"-"&amp;Tabla1[[#This Row],[Fecha Inicio grupo]])</f>
        <v/>
      </c>
      <c r="BF77" s="252" t="str">
        <f>IF(F77="","",Tabla1[[#This Row],[Curso]])</f>
        <v/>
      </c>
      <c r="BG77" s="253" t="str">
        <f>+IF(TRIM(F77)="","",$B$1&amp;"-"&amp;TRIM(Tabla1[[#This Row],[Mes Inscrito]])&amp;"-"&amp;TRIM(Tabla1[[#This Row],[Dia de clases Inscrito]])&amp;"-"&amp;TRIM(Tabla1[[#This Row],[Horario Inscrito]])&amp;"-"&amp;TRIM(Tabla1[[#This Row],[Fecha Inicio grupo]])&amp;"-"&amp;TRIM(Tabla1[[#This Row],[Tipo Incrito]]))</f>
        <v/>
      </c>
      <c r="BH77" s="309"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10"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10"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10" t="str">
        <f>IF(Tabla1[[#This Row],[Fecha Inicio grupo]]="","",IFERROR(VLOOKUP(Tabla1[[#This Row],[Mes de Alta como miembro]],Parámetros!$AM$2:$AN$16,2,0),"01/01/1900"))</f>
        <v/>
      </c>
    </row>
    <row r="78" spans="1:63" s="25" customFormat="1" ht="13.9">
      <c r="A78" s="69">
        <v>75</v>
      </c>
      <c r="B78" s="29"/>
      <c r="C78" s="35"/>
      <c r="D78" s="65"/>
      <c r="E78" s="43"/>
      <c r="F78" s="46"/>
      <c r="G78" s="46"/>
      <c r="H78" s="43"/>
      <c r="I78" s="43"/>
      <c r="J78" s="29"/>
      <c r="K78" s="69"/>
      <c r="L78" s="69"/>
      <c r="M78" s="47"/>
      <c r="N78" s="239" t="str">
        <f ca="1">IF(Tabla1[[#This Row],[Fecha de nac]]="","",IF(Tabla1[[#This Row],[Fecha Finalización]] &gt;=TODAY(), DATEDIF(Tabla1[[#This Row],[Fecha de nac]],TODAY(),"y"), ROUNDDOWN((Tabla1[[#This Row],[Fecha Finalización]] -Tabla1[[#This Row],[Fecha de nac]])/365,0)))</f>
        <v/>
      </c>
      <c r="O78" s="171"/>
      <c r="P78" s="35"/>
      <c r="Q78" s="68"/>
      <c r="R78" s="68"/>
      <c r="S78" s="68"/>
      <c r="T78" s="68"/>
      <c r="U78" s="244" t="str">
        <f>IF(F78="","",Tabla1[[#This Row],[Fecha Inicio grupo]]+3*7-7)</f>
        <v/>
      </c>
      <c r="V78" s="245" t="str">
        <f>IF(F78="","",EDATE(Tabla1[[#This Row],[Fecha Inicio grupo]],3))</f>
        <v/>
      </c>
      <c r="W78" s="30"/>
      <c r="X78" s="30"/>
      <c r="Y78" s="77"/>
      <c r="Z78" s="77"/>
      <c r="AA78" s="77"/>
      <c r="AB78" s="77"/>
      <c r="AC78" s="77"/>
      <c r="AD78" s="77"/>
      <c r="AE78" s="77"/>
      <c r="AF78" s="77"/>
      <c r="AG78" s="77"/>
      <c r="AH78" s="77"/>
      <c r="AI78" s="77"/>
      <c r="AJ78" s="77"/>
      <c r="AK78" s="77"/>
      <c r="AL78" s="77"/>
      <c r="AM78" s="77"/>
      <c r="AN78" s="77"/>
      <c r="AO78" s="146"/>
      <c r="AP78" s="247" t="str">
        <f>IF(F78="","",IFERROR(VLOOKUP(SUBSTITUTE(SUBSTITUTE(Tabla1[[#This Row],[Uso Sistemas]],"T","P"),"N","F"),Parámetros!$M$2:$N$17,2,0),"Completar hasta 3ra sem. para evaluar a Probacionista"))</f>
        <v/>
      </c>
      <c r="AQ78" s="40"/>
      <c r="AR78" s="202"/>
      <c r="AS78" s="40"/>
      <c r="AT78" s="29"/>
      <c r="AU78" s="56"/>
      <c r="AV78" s="56"/>
      <c r="AW78" s="56"/>
      <c r="AX78" s="249" t="str">
        <f>IF(V78="","",EOMONTH(EDATE(Tabla1[[#This Row],[Fecha Finalización]],2),0))</f>
        <v/>
      </c>
      <c r="AY78" s="40"/>
      <c r="AZ78" s="250" t="str">
        <f>IF(V78="","",EOMONTH(EDATE(Tabla1[[#This Row],[Fecha Finalización]],3),0))</f>
        <v/>
      </c>
      <c r="BA78" s="40"/>
      <c r="BB78" s="40"/>
      <c r="BC78" s="237"/>
      <c r="BD78" s="235" t="str">
        <f>IF(F78="","",Tabla1[[#This Row],[sem 01]]&amp;Tabla1[[#This Row],[sem 02]]&amp;Tabla1[[#This Row],[sem 03]])</f>
        <v/>
      </c>
      <c r="BE78" s="236" t="str">
        <f>IF(TRIM(F78)="","",$B$1&amp;"-"&amp;SUBSTITUTE(Tabla1[[#This Row],[Mes Inscrito]]," ","")&amp;"-"&amp;SUBSTITUTE(Tabla1[[#This Row],[Dia de clases Inscrito]]," ","")&amp;"-"&amp;SUBSTITUTE(Tabla1[[#This Row],[Horario Inscrito]]," ","")&amp;"-"&amp;Tabla1[[#This Row],[Fecha Inicio grupo]])</f>
        <v/>
      </c>
      <c r="BF78" s="252" t="str">
        <f>IF(F78="","",Tabla1[[#This Row],[Curso]])</f>
        <v/>
      </c>
      <c r="BG78" s="253" t="str">
        <f>+IF(TRIM(F78)="","",$B$1&amp;"-"&amp;TRIM(Tabla1[[#This Row],[Mes Inscrito]])&amp;"-"&amp;TRIM(Tabla1[[#This Row],[Dia de clases Inscrito]])&amp;"-"&amp;TRIM(Tabla1[[#This Row],[Horario Inscrito]])&amp;"-"&amp;TRIM(Tabla1[[#This Row],[Fecha Inicio grupo]])&amp;"-"&amp;TRIM(Tabla1[[#This Row],[Tipo Incrito]]))</f>
        <v/>
      </c>
      <c r="BH78" s="309"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10"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10"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10" t="str">
        <f>IF(Tabla1[[#This Row],[Fecha Inicio grupo]]="","",IFERROR(VLOOKUP(Tabla1[[#This Row],[Mes de Alta como miembro]],Parámetros!$AM$2:$AN$16,2,0),"01/01/1900"))</f>
        <v/>
      </c>
    </row>
    <row r="79" spans="1:63" s="25" customFormat="1" ht="13.9">
      <c r="A79" s="69">
        <v>76</v>
      </c>
      <c r="B79" s="29"/>
      <c r="C79" s="35"/>
      <c r="D79" s="65"/>
      <c r="E79" s="43"/>
      <c r="F79" s="46"/>
      <c r="G79" s="46"/>
      <c r="H79" s="43"/>
      <c r="I79" s="43"/>
      <c r="J79" s="29"/>
      <c r="K79" s="69"/>
      <c r="L79" s="69"/>
      <c r="M79" s="47"/>
      <c r="N79" s="239" t="str">
        <f ca="1">IF(Tabla1[[#This Row],[Fecha de nac]]="","",IF(Tabla1[[#This Row],[Fecha Finalización]] &gt;=TODAY(), DATEDIF(Tabla1[[#This Row],[Fecha de nac]],TODAY(),"y"), ROUNDDOWN((Tabla1[[#This Row],[Fecha Finalización]] -Tabla1[[#This Row],[Fecha de nac]])/365,0)))</f>
        <v/>
      </c>
      <c r="O79" s="171"/>
      <c r="P79" s="35"/>
      <c r="Q79" s="68"/>
      <c r="R79" s="68"/>
      <c r="S79" s="68"/>
      <c r="T79" s="68"/>
      <c r="U79" s="244" t="str">
        <f>IF(F79="","",Tabla1[[#This Row],[Fecha Inicio grupo]]+3*7-7)</f>
        <v/>
      </c>
      <c r="V79" s="245" t="str">
        <f>IF(F79="","",EDATE(Tabla1[[#This Row],[Fecha Inicio grupo]],3))</f>
        <v/>
      </c>
      <c r="W79" s="30"/>
      <c r="X79" s="30"/>
      <c r="Y79" s="77"/>
      <c r="Z79" s="77"/>
      <c r="AA79" s="77"/>
      <c r="AB79" s="77"/>
      <c r="AC79" s="77"/>
      <c r="AD79" s="77"/>
      <c r="AE79" s="77"/>
      <c r="AF79" s="77"/>
      <c r="AG79" s="77"/>
      <c r="AH79" s="77"/>
      <c r="AI79" s="77"/>
      <c r="AJ79" s="77"/>
      <c r="AK79" s="77"/>
      <c r="AL79" s="77"/>
      <c r="AM79" s="77"/>
      <c r="AN79" s="77"/>
      <c r="AO79" s="146"/>
      <c r="AP79" s="247" t="str">
        <f>IF(F79="","",IFERROR(VLOOKUP(SUBSTITUTE(SUBSTITUTE(Tabla1[[#This Row],[Uso Sistemas]],"T","P"),"N","F"),Parámetros!$M$2:$N$17,2,0),"Completar hasta 3ra sem. para evaluar a Probacionista"))</f>
        <v/>
      </c>
      <c r="AQ79" s="40"/>
      <c r="AR79" s="202"/>
      <c r="AS79" s="40"/>
      <c r="AT79" s="29"/>
      <c r="AU79" s="56"/>
      <c r="AV79" s="56"/>
      <c r="AW79" s="56"/>
      <c r="AX79" s="249" t="str">
        <f>IF(V79="","",EOMONTH(EDATE(Tabla1[[#This Row],[Fecha Finalización]],2),0))</f>
        <v/>
      </c>
      <c r="AY79" s="40"/>
      <c r="AZ79" s="250" t="str">
        <f>IF(V79="","",EOMONTH(EDATE(Tabla1[[#This Row],[Fecha Finalización]],3),0))</f>
        <v/>
      </c>
      <c r="BA79" s="40"/>
      <c r="BB79" s="40"/>
      <c r="BC79" s="237"/>
      <c r="BD79" s="235" t="str">
        <f>IF(F79="","",Tabla1[[#This Row],[sem 01]]&amp;Tabla1[[#This Row],[sem 02]]&amp;Tabla1[[#This Row],[sem 03]])</f>
        <v/>
      </c>
      <c r="BE79" s="236" t="str">
        <f>IF(TRIM(F79)="","",$B$1&amp;"-"&amp;SUBSTITUTE(Tabla1[[#This Row],[Mes Inscrito]]," ","")&amp;"-"&amp;SUBSTITUTE(Tabla1[[#This Row],[Dia de clases Inscrito]]," ","")&amp;"-"&amp;SUBSTITUTE(Tabla1[[#This Row],[Horario Inscrito]]," ","")&amp;"-"&amp;Tabla1[[#This Row],[Fecha Inicio grupo]])</f>
        <v/>
      </c>
      <c r="BF79" s="252" t="str">
        <f>IF(F79="","",Tabla1[[#This Row],[Curso]])</f>
        <v/>
      </c>
      <c r="BG79" s="253" t="str">
        <f>+IF(TRIM(F79)="","",$B$1&amp;"-"&amp;TRIM(Tabla1[[#This Row],[Mes Inscrito]])&amp;"-"&amp;TRIM(Tabla1[[#This Row],[Dia de clases Inscrito]])&amp;"-"&amp;TRIM(Tabla1[[#This Row],[Horario Inscrito]])&amp;"-"&amp;TRIM(Tabla1[[#This Row],[Fecha Inicio grupo]])&amp;"-"&amp;TRIM(Tabla1[[#This Row],[Tipo Incrito]]))</f>
        <v/>
      </c>
      <c r="BH79" s="309"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10"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10"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10" t="str">
        <f>IF(Tabla1[[#This Row],[Fecha Inicio grupo]]="","",IFERROR(VLOOKUP(Tabla1[[#This Row],[Mes de Alta como miembro]],Parámetros!$AM$2:$AN$16,2,0),"01/01/1900"))</f>
        <v/>
      </c>
    </row>
    <row r="80" spans="1:63" s="25" customFormat="1" ht="13.9">
      <c r="A80" s="69">
        <v>77</v>
      </c>
      <c r="B80" s="29"/>
      <c r="C80" s="35"/>
      <c r="D80" s="65"/>
      <c r="E80" s="43"/>
      <c r="F80" s="46"/>
      <c r="G80" s="46"/>
      <c r="H80" s="43"/>
      <c r="I80" s="43"/>
      <c r="J80" s="29"/>
      <c r="K80" s="69"/>
      <c r="L80" s="69"/>
      <c r="M80" s="47"/>
      <c r="N80" s="239" t="str">
        <f ca="1">IF(Tabla1[[#This Row],[Fecha de nac]]="","",IF(Tabla1[[#This Row],[Fecha Finalización]] &gt;=TODAY(), DATEDIF(Tabla1[[#This Row],[Fecha de nac]],TODAY(),"y"), ROUNDDOWN((Tabla1[[#This Row],[Fecha Finalización]] -Tabla1[[#This Row],[Fecha de nac]])/365,0)))</f>
        <v/>
      </c>
      <c r="O80" s="171"/>
      <c r="P80" s="35"/>
      <c r="Q80" s="68"/>
      <c r="R80" s="68"/>
      <c r="S80" s="68"/>
      <c r="T80" s="68"/>
      <c r="U80" s="244" t="str">
        <f>IF(F80="","",Tabla1[[#This Row],[Fecha Inicio grupo]]+3*7-7)</f>
        <v/>
      </c>
      <c r="V80" s="245" t="str">
        <f>IF(F80="","",EDATE(Tabla1[[#This Row],[Fecha Inicio grupo]],3))</f>
        <v/>
      </c>
      <c r="W80" s="30"/>
      <c r="X80" s="30"/>
      <c r="Y80" s="77"/>
      <c r="Z80" s="77"/>
      <c r="AA80" s="77"/>
      <c r="AB80" s="77"/>
      <c r="AC80" s="77"/>
      <c r="AD80" s="77"/>
      <c r="AE80" s="77"/>
      <c r="AF80" s="77"/>
      <c r="AG80" s="77"/>
      <c r="AH80" s="77"/>
      <c r="AI80" s="77"/>
      <c r="AJ80" s="77"/>
      <c r="AK80" s="77"/>
      <c r="AL80" s="77"/>
      <c r="AM80" s="77"/>
      <c r="AN80" s="77"/>
      <c r="AO80" s="146"/>
      <c r="AP80" s="247" t="str">
        <f>IF(F80="","",IFERROR(VLOOKUP(SUBSTITUTE(SUBSTITUTE(Tabla1[[#This Row],[Uso Sistemas]],"T","P"),"N","F"),Parámetros!$M$2:$N$17,2,0),"Completar hasta 3ra sem. para evaluar a Probacionista"))</f>
        <v/>
      </c>
      <c r="AQ80" s="40"/>
      <c r="AR80" s="202"/>
      <c r="AS80" s="40"/>
      <c r="AT80" s="29"/>
      <c r="AU80" s="56"/>
      <c r="AV80" s="56"/>
      <c r="AW80" s="56"/>
      <c r="AX80" s="249" t="str">
        <f>IF(V80="","",EOMONTH(EDATE(Tabla1[[#This Row],[Fecha Finalización]],2),0))</f>
        <v/>
      </c>
      <c r="AY80" s="40"/>
      <c r="AZ80" s="250" t="str">
        <f>IF(V80="","",EOMONTH(EDATE(Tabla1[[#This Row],[Fecha Finalización]],3),0))</f>
        <v/>
      </c>
      <c r="BA80" s="40"/>
      <c r="BB80" s="40"/>
      <c r="BC80" s="237"/>
      <c r="BD80" s="235" t="str">
        <f>IF(F80="","",Tabla1[[#This Row],[sem 01]]&amp;Tabla1[[#This Row],[sem 02]]&amp;Tabla1[[#This Row],[sem 03]])</f>
        <v/>
      </c>
      <c r="BE80" s="236" t="str">
        <f>IF(TRIM(F80)="","",$B$1&amp;"-"&amp;SUBSTITUTE(Tabla1[[#This Row],[Mes Inscrito]]," ","")&amp;"-"&amp;SUBSTITUTE(Tabla1[[#This Row],[Dia de clases Inscrito]]," ","")&amp;"-"&amp;SUBSTITUTE(Tabla1[[#This Row],[Horario Inscrito]]," ","")&amp;"-"&amp;Tabla1[[#This Row],[Fecha Inicio grupo]])</f>
        <v/>
      </c>
      <c r="BF80" s="252" t="str">
        <f>IF(F80="","",Tabla1[[#This Row],[Curso]])</f>
        <v/>
      </c>
      <c r="BG80" s="253" t="str">
        <f>+IF(TRIM(F80)="","",$B$1&amp;"-"&amp;TRIM(Tabla1[[#This Row],[Mes Inscrito]])&amp;"-"&amp;TRIM(Tabla1[[#This Row],[Dia de clases Inscrito]])&amp;"-"&amp;TRIM(Tabla1[[#This Row],[Horario Inscrito]])&amp;"-"&amp;TRIM(Tabla1[[#This Row],[Fecha Inicio grupo]])&amp;"-"&amp;TRIM(Tabla1[[#This Row],[Tipo Incrito]]))</f>
        <v/>
      </c>
      <c r="BH80" s="309"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10"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10"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10" t="str">
        <f>IF(Tabla1[[#This Row],[Fecha Inicio grupo]]="","",IFERROR(VLOOKUP(Tabla1[[#This Row],[Mes de Alta como miembro]],Parámetros!$AM$2:$AN$16,2,0),"01/01/1900"))</f>
        <v/>
      </c>
    </row>
    <row r="81" spans="1:63" s="25" customFormat="1" ht="13.9">
      <c r="A81" s="69">
        <v>78</v>
      </c>
      <c r="B81" s="29"/>
      <c r="C81" s="35"/>
      <c r="D81" s="65"/>
      <c r="E81" s="43"/>
      <c r="F81" s="46"/>
      <c r="G81" s="46"/>
      <c r="H81" s="43"/>
      <c r="I81" s="43"/>
      <c r="J81" s="265"/>
      <c r="K81" s="69"/>
      <c r="L81" s="69"/>
      <c r="M81" s="47"/>
      <c r="N81" s="239" t="str">
        <f ca="1">IF(Tabla1[[#This Row],[Fecha de nac]]="","",IF(Tabla1[[#This Row],[Fecha Finalización]] &gt;=TODAY(), DATEDIF(Tabla1[[#This Row],[Fecha de nac]],TODAY(),"y"), ROUNDDOWN((Tabla1[[#This Row],[Fecha Finalización]] -Tabla1[[#This Row],[Fecha de nac]])/365,0)))</f>
        <v/>
      </c>
      <c r="O81" s="171"/>
      <c r="P81" s="35"/>
      <c r="Q81" s="68"/>
      <c r="R81" s="35"/>
      <c r="S81" s="65"/>
      <c r="T81" s="43"/>
      <c r="U81" s="244" t="str">
        <f>IF(F81="","",Tabla1[[#This Row],[Fecha Inicio grupo]]+3*7-7)</f>
        <v/>
      </c>
      <c r="V81" s="245" t="str">
        <f>IF(F81="","",EDATE(Tabla1[[#This Row],[Fecha Inicio grupo]],3))</f>
        <v/>
      </c>
      <c r="W81" s="30"/>
      <c r="X81" s="30"/>
      <c r="Y81" s="77"/>
      <c r="Z81" s="77"/>
      <c r="AA81" s="77"/>
      <c r="AB81" s="77"/>
      <c r="AC81" s="77"/>
      <c r="AD81" s="77"/>
      <c r="AE81" s="77"/>
      <c r="AF81" s="77"/>
      <c r="AG81" s="77"/>
      <c r="AH81" s="77"/>
      <c r="AI81" s="77"/>
      <c r="AJ81" s="77"/>
      <c r="AK81" s="77"/>
      <c r="AL81" s="77"/>
      <c r="AM81" s="77"/>
      <c r="AN81" s="77"/>
      <c r="AO81" s="146"/>
      <c r="AP81" s="247" t="str">
        <f>IF(F81="","",IFERROR(VLOOKUP(SUBSTITUTE(SUBSTITUTE(Tabla1[[#This Row],[Uso Sistemas]],"T","P"),"N","F"),Parámetros!$M$2:$N$17,2,0),"Completar hasta 3ra sem. para evaluar a Probacionista"))</f>
        <v/>
      </c>
      <c r="AQ81" s="40"/>
      <c r="AR81" s="202"/>
      <c r="AS81" s="40"/>
      <c r="AT81" s="29"/>
      <c r="AU81" s="56"/>
      <c r="AV81" s="56"/>
      <c r="AW81" s="56"/>
      <c r="AX81" s="249" t="str">
        <f>IF(V81="","",EOMONTH(EDATE(Tabla1[[#This Row],[Fecha Finalización]],2),0))</f>
        <v/>
      </c>
      <c r="AY81" s="40"/>
      <c r="AZ81" s="250" t="str">
        <f>IF(V81="","",EOMONTH(EDATE(Tabla1[[#This Row],[Fecha Finalización]],3),0))</f>
        <v/>
      </c>
      <c r="BA81" s="40"/>
      <c r="BB81" s="40"/>
      <c r="BC81" s="237"/>
      <c r="BD81" s="235" t="str">
        <f>IF(F81="","",Tabla1[[#This Row],[sem 01]]&amp;Tabla1[[#This Row],[sem 02]]&amp;Tabla1[[#This Row],[sem 03]])</f>
        <v/>
      </c>
      <c r="BE81" s="236" t="str">
        <f>IF(TRIM(F81)="","",$B$1&amp;"-"&amp;SUBSTITUTE(Tabla1[[#This Row],[Mes Inscrito]]," ","")&amp;"-"&amp;SUBSTITUTE(Tabla1[[#This Row],[Dia de clases Inscrito]]," ","")&amp;"-"&amp;SUBSTITUTE(Tabla1[[#This Row],[Horario Inscrito]]," ","")&amp;"-"&amp;Tabla1[[#This Row],[Fecha Inicio grupo]])</f>
        <v/>
      </c>
      <c r="BF81" s="252" t="str">
        <f>IF(F81="","",Tabla1[[#This Row],[Curso]])</f>
        <v/>
      </c>
      <c r="BG81" s="253" t="str">
        <f>+IF(TRIM(F81)="","",$B$1&amp;"-"&amp;TRIM(Tabla1[[#This Row],[Mes Inscrito]])&amp;"-"&amp;TRIM(Tabla1[[#This Row],[Dia de clases Inscrito]])&amp;"-"&amp;TRIM(Tabla1[[#This Row],[Horario Inscrito]])&amp;"-"&amp;TRIM(Tabla1[[#This Row],[Fecha Inicio grupo]])&amp;"-"&amp;TRIM(Tabla1[[#This Row],[Tipo Incrito]]))</f>
        <v/>
      </c>
      <c r="BH81" s="309"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10"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10"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10" t="str">
        <f>IF(Tabla1[[#This Row],[Fecha Inicio grupo]]="","",IFERROR(VLOOKUP(Tabla1[[#This Row],[Mes de Alta como miembro]],Parámetros!$AM$2:$AN$16,2,0),"01/01/1900"))</f>
        <v/>
      </c>
    </row>
    <row r="82" spans="1:63" s="25" customFormat="1" ht="13.9">
      <c r="A82" s="69">
        <v>79</v>
      </c>
      <c r="B82" s="29"/>
      <c r="C82" s="35"/>
      <c r="D82" s="65"/>
      <c r="E82" s="43"/>
      <c r="F82" s="46"/>
      <c r="G82" s="46"/>
      <c r="H82" s="43"/>
      <c r="I82" s="43"/>
      <c r="J82" s="29"/>
      <c r="K82" s="69"/>
      <c r="L82" s="69"/>
      <c r="M82" s="47"/>
      <c r="N82" s="239" t="str">
        <f ca="1">IF(Tabla1[[#This Row],[Fecha de nac]]="","",IF(Tabla1[[#This Row],[Fecha Finalización]] &gt;=TODAY(), DATEDIF(Tabla1[[#This Row],[Fecha de nac]],TODAY(),"y"), ROUNDDOWN((Tabla1[[#This Row],[Fecha Finalización]] -Tabla1[[#This Row],[Fecha de nac]])/365,0)))</f>
        <v/>
      </c>
      <c r="O82" s="171"/>
      <c r="P82" s="35"/>
      <c r="Q82" s="68"/>
      <c r="R82" s="35"/>
      <c r="S82" s="65"/>
      <c r="T82" s="43"/>
      <c r="U82" s="244" t="str">
        <f>IF(F82="","",Tabla1[[#This Row],[Fecha Inicio grupo]]+3*7-7)</f>
        <v/>
      </c>
      <c r="V82" s="245" t="str">
        <f>IF(F82="","",EDATE(Tabla1[[#This Row],[Fecha Inicio grupo]],3))</f>
        <v/>
      </c>
      <c r="W82" s="30"/>
      <c r="X82" s="30"/>
      <c r="Y82" s="77"/>
      <c r="Z82" s="77"/>
      <c r="AA82" s="77"/>
      <c r="AB82" s="77"/>
      <c r="AC82" s="77"/>
      <c r="AD82" s="77"/>
      <c r="AE82" s="77"/>
      <c r="AF82" s="77"/>
      <c r="AG82" s="77"/>
      <c r="AH82" s="77"/>
      <c r="AI82" s="77"/>
      <c r="AJ82" s="77"/>
      <c r="AK82" s="77"/>
      <c r="AL82" s="77"/>
      <c r="AM82" s="77"/>
      <c r="AN82" s="77"/>
      <c r="AO82" s="146"/>
      <c r="AP82" s="247" t="str">
        <f>IF(F82="","",IFERROR(VLOOKUP(SUBSTITUTE(SUBSTITUTE(Tabla1[[#This Row],[Uso Sistemas]],"T","P"),"N","F"),Parámetros!$M$2:$N$17,2,0),"Completar hasta 3ra sem. para evaluar a Probacionista"))</f>
        <v/>
      </c>
      <c r="AQ82" s="40"/>
      <c r="AR82" s="202"/>
      <c r="AS82" s="40"/>
      <c r="AT82" s="29"/>
      <c r="AU82" s="56"/>
      <c r="AV82" s="56"/>
      <c r="AW82" s="56"/>
      <c r="AX82" s="249" t="str">
        <f>IF(V82="","",EOMONTH(EDATE(Tabla1[[#This Row],[Fecha Finalización]],2),0))</f>
        <v/>
      </c>
      <c r="AY82" s="40"/>
      <c r="AZ82" s="250" t="str">
        <f>IF(V82="","",EOMONTH(EDATE(Tabla1[[#This Row],[Fecha Finalización]],3),0))</f>
        <v/>
      </c>
      <c r="BA82" s="40"/>
      <c r="BB82" s="40"/>
      <c r="BC82" s="237"/>
      <c r="BD82" s="235" t="str">
        <f>IF(F82="","",Tabla1[[#This Row],[sem 01]]&amp;Tabla1[[#This Row],[sem 02]]&amp;Tabla1[[#This Row],[sem 03]])</f>
        <v/>
      </c>
      <c r="BE82" s="236" t="str">
        <f>IF(TRIM(F82)="","",$B$1&amp;"-"&amp;SUBSTITUTE(Tabla1[[#This Row],[Mes Inscrito]]," ","")&amp;"-"&amp;SUBSTITUTE(Tabla1[[#This Row],[Dia de clases Inscrito]]," ","")&amp;"-"&amp;SUBSTITUTE(Tabla1[[#This Row],[Horario Inscrito]]," ","")&amp;"-"&amp;Tabla1[[#This Row],[Fecha Inicio grupo]])</f>
        <v/>
      </c>
      <c r="BF82" s="252" t="str">
        <f>IF(F82="","",Tabla1[[#This Row],[Curso]])</f>
        <v/>
      </c>
      <c r="BG82" s="253" t="str">
        <f>+IF(TRIM(F82)="","",$B$1&amp;"-"&amp;TRIM(Tabla1[[#This Row],[Mes Inscrito]])&amp;"-"&amp;TRIM(Tabla1[[#This Row],[Dia de clases Inscrito]])&amp;"-"&amp;TRIM(Tabla1[[#This Row],[Horario Inscrito]])&amp;"-"&amp;TRIM(Tabla1[[#This Row],[Fecha Inicio grupo]])&amp;"-"&amp;TRIM(Tabla1[[#This Row],[Tipo Incrito]]))</f>
        <v/>
      </c>
      <c r="BH82" s="309"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10"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10"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10" t="str">
        <f>IF(Tabla1[[#This Row],[Fecha Inicio grupo]]="","",IFERROR(VLOOKUP(Tabla1[[#This Row],[Mes de Alta como miembro]],Parámetros!$AM$2:$AN$16,2,0),"01/01/1900"))</f>
        <v/>
      </c>
    </row>
    <row r="83" spans="1:63" s="25" customFormat="1" ht="13.9">
      <c r="A83" s="69">
        <v>80</v>
      </c>
      <c r="B83" s="29"/>
      <c r="C83" s="35"/>
      <c r="D83" s="43"/>
      <c r="E83" s="65"/>
      <c r="F83" s="46"/>
      <c r="G83" s="46"/>
      <c r="H83" s="165"/>
      <c r="I83" s="43"/>
      <c r="J83" s="29"/>
      <c r="K83" s="70"/>
      <c r="L83" s="69"/>
      <c r="M83" s="47"/>
      <c r="N83" s="239" t="str">
        <f ca="1">IF(Tabla1[[#This Row],[Fecha de nac]]="","",IF(Tabla1[[#This Row],[Fecha Finalización]] &gt;=TODAY(), DATEDIF(Tabla1[[#This Row],[Fecha de nac]],TODAY(),"y"), ROUNDDOWN((Tabla1[[#This Row],[Fecha Finalización]] -Tabla1[[#This Row],[Fecha de nac]])/365,0)))</f>
        <v/>
      </c>
      <c r="O83" s="171"/>
      <c r="P83" s="35"/>
      <c r="Q83" s="68"/>
      <c r="R83" s="68"/>
      <c r="S83" s="68"/>
      <c r="T83" s="68"/>
      <c r="U83" s="244" t="str">
        <f>IF(F83="","",Tabla1[[#This Row],[Fecha Inicio grupo]]+3*7-7)</f>
        <v/>
      </c>
      <c r="V83" s="245" t="str">
        <f>IF(F83="","",EDATE(Tabla1[[#This Row],[Fecha Inicio grupo]],3))</f>
        <v/>
      </c>
      <c r="W83" s="30"/>
      <c r="X83" s="30"/>
      <c r="Y83" s="77"/>
      <c r="Z83" s="77"/>
      <c r="AA83" s="77"/>
      <c r="AB83" s="77"/>
      <c r="AC83" s="77"/>
      <c r="AD83" s="77"/>
      <c r="AE83" s="77"/>
      <c r="AF83" s="77"/>
      <c r="AG83" s="77"/>
      <c r="AH83" s="77"/>
      <c r="AI83" s="77"/>
      <c r="AJ83" s="77"/>
      <c r="AK83" s="77"/>
      <c r="AL83" s="77"/>
      <c r="AM83" s="77"/>
      <c r="AN83" s="77"/>
      <c r="AO83" s="146"/>
      <c r="AP83" s="247" t="str">
        <f>IF(F83="","",IFERROR(VLOOKUP(SUBSTITUTE(SUBSTITUTE(Tabla1[[#This Row],[Uso Sistemas]],"T","P"),"N","F"),Parámetros!$M$2:$N$17,2,0),"Completar hasta 3ra sem. para evaluar a Probacionista"))</f>
        <v/>
      </c>
      <c r="AQ83" s="40"/>
      <c r="AR83" s="202"/>
      <c r="AS83" s="40"/>
      <c r="AT83" s="29"/>
      <c r="AU83" s="56"/>
      <c r="AV83" s="56"/>
      <c r="AW83" s="56"/>
      <c r="AX83" s="249" t="str">
        <f>IF(V83="","",EOMONTH(EDATE(Tabla1[[#This Row],[Fecha Finalización]],2),0))</f>
        <v/>
      </c>
      <c r="AY83" s="40"/>
      <c r="AZ83" s="250" t="str">
        <f>IF(V83="","",EOMONTH(EDATE(Tabla1[[#This Row],[Fecha Finalización]],3),0))</f>
        <v/>
      </c>
      <c r="BA83" s="40"/>
      <c r="BB83" s="40"/>
      <c r="BC83" s="237"/>
      <c r="BD83" s="235" t="str">
        <f>IF(F83="","",Tabla1[[#This Row],[sem 01]]&amp;Tabla1[[#This Row],[sem 02]]&amp;Tabla1[[#This Row],[sem 03]])</f>
        <v/>
      </c>
      <c r="BE83" s="236" t="str">
        <f>IF(TRIM(F83)="","",$B$1&amp;"-"&amp;SUBSTITUTE(Tabla1[[#This Row],[Mes Inscrito]]," ","")&amp;"-"&amp;SUBSTITUTE(Tabla1[[#This Row],[Dia de clases Inscrito]]," ","")&amp;"-"&amp;SUBSTITUTE(Tabla1[[#This Row],[Horario Inscrito]]," ","")&amp;"-"&amp;Tabla1[[#This Row],[Fecha Inicio grupo]])</f>
        <v/>
      </c>
      <c r="BF83" s="252" t="str">
        <f>IF(F83="","",Tabla1[[#This Row],[Curso]])</f>
        <v/>
      </c>
      <c r="BG83" s="253" t="str">
        <f>+IF(TRIM(F83)="","",$B$1&amp;"-"&amp;TRIM(Tabla1[[#This Row],[Mes Inscrito]])&amp;"-"&amp;TRIM(Tabla1[[#This Row],[Dia de clases Inscrito]])&amp;"-"&amp;TRIM(Tabla1[[#This Row],[Horario Inscrito]])&amp;"-"&amp;TRIM(Tabla1[[#This Row],[Fecha Inicio grupo]])&amp;"-"&amp;TRIM(Tabla1[[#This Row],[Tipo Incrito]]))</f>
        <v/>
      </c>
      <c r="BH83" s="309"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10"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10"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10" t="str">
        <f>IF(Tabla1[[#This Row],[Fecha Inicio grupo]]="","",IFERROR(VLOOKUP(Tabla1[[#This Row],[Mes de Alta como miembro]],Parámetros!$AM$2:$AN$16,2,0),"01/01/1900"))</f>
        <v/>
      </c>
    </row>
    <row r="84" spans="1:63" s="25" customFormat="1" ht="13.9">
      <c r="A84" s="69">
        <v>81</v>
      </c>
      <c r="B84" s="29"/>
      <c r="C84" s="35"/>
      <c r="D84" s="43"/>
      <c r="E84" s="65"/>
      <c r="F84" s="46"/>
      <c r="G84" s="46"/>
      <c r="H84" s="165"/>
      <c r="I84" s="43"/>
      <c r="J84" s="29"/>
      <c r="K84" s="70"/>
      <c r="L84" s="69"/>
      <c r="M84" s="47"/>
      <c r="N84" s="239" t="str">
        <f ca="1">IF(Tabla1[[#This Row],[Fecha de nac]]="","",IF(Tabla1[[#This Row],[Fecha Finalización]] &gt;=TODAY(), DATEDIF(Tabla1[[#This Row],[Fecha de nac]],TODAY(),"y"), ROUNDDOWN((Tabla1[[#This Row],[Fecha Finalización]] -Tabla1[[#This Row],[Fecha de nac]])/365,0)))</f>
        <v/>
      </c>
      <c r="O84" s="171"/>
      <c r="P84" s="35"/>
      <c r="Q84" s="68"/>
      <c r="R84" s="68"/>
      <c r="S84" s="68"/>
      <c r="T84" s="68"/>
      <c r="U84" s="244" t="str">
        <f>IF(F84="","",Tabla1[[#This Row],[Fecha Inicio grupo]]+3*7-7)</f>
        <v/>
      </c>
      <c r="V84" s="245" t="str">
        <f>IF(F84="","",EDATE(Tabla1[[#This Row],[Fecha Inicio grupo]],3))</f>
        <v/>
      </c>
      <c r="W84" s="30"/>
      <c r="X84" s="30"/>
      <c r="Y84" s="77"/>
      <c r="Z84" s="77"/>
      <c r="AA84" s="77"/>
      <c r="AB84" s="77"/>
      <c r="AC84" s="77"/>
      <c r="AD84" s="77"/>
      <c r="AE84" s="77"/>
      <c r="AF84" s="77"/>
      <c r="AG84" s="77"/>
      <c r="AH84" s="77"/>
      <c r="AI84" s="77"/>
      <c r="AJ84" s="77"/>
      <c r="AK84" s="77"/>
      <c r="AL84" s="77"/>
      <c r="AM84" s="77"/>
      <c r="AN84" s="77"/>
      <c r="AO84" s="146"/>
      <c r="AP84" s="247" t="str">
        <f>IF(F84="","",IFERROR(VLOOKUP(SUBSTITUTE(SUBSTITUTE(Tabla1[[#This Row],[Uso Sistemas]],"T","P"),"N","F"),Parámetros!$M$2:$N$17,2,0),"Completar hasta 3ra sem. para evaluar a Probacionista"))</f>
        <v/>
      </c>
      <c r="AQ84" s="40"/>
      <c r="AR84" s="202"/>
      <c r="AS84" s="40"/>
      <c r="AT84" s="29"/>
      <c r="AU84" s="56"/>
      <c r="AV84" s="56"/>
      <c r="AW84" s="56"/>
      <c r="AX84" s="249" t="str">
        <f>IF(V84="","",EOMONTH(EDATE(Tabla1[[#This Row],[Fecha Finalización]],2),0))</f>
        <v/>
      </c>
      <c r="AY84" s="40"/>
      <c r="AZ84" s="250" t="str">
        <f>IF(V84="","",EOMONTH(EDATE(Tabla1[[#This Row],[Fecha Finalización]],3),0))</f>
        <v/>
      </c>
      <c r="BA84" s="40"/>
      <c r="BB84" s="40"/>
      <c r="BC84" s="237"/>
      <c r="BD84" s="235" t="str">
        <f>IF(F84="","",Tabla1[[#This Row],[sem 01]]&amp;Tabla1[[#This Row],[sem 02]]&amp;Tabla1[[#This Row],[sem 03]])</f>
        <v/>
      </c>
      <c r="BE84" s="236" t="str">
        <f>IF(TRIM(F84)="","",$B$1&amp;"-"&amp;SUBSTITUTE(Tabla1[[#This Row],[Mes Inscrito]]," ","")&amp;"-"&amp;SUBSTITUTE(Tabla1[[#This Row],[Dia de clases Inscrito]]," ","")&amp;"-"&amp;SUBSTITUTE(Tabla1[[#This Row],[Horario Inscrito]]," ","")&amp;"-"&amp;Tabla1[[#This Row],[Fecha Inicio grupo]])</f>
        <v/>
      </c>
      <c r="BF84" s="252" t="str">
        <f>IF(F84="","",Tabla1[[#This Row],[Curso]])</f>
        <v/>
      </c>
      <c r="BG84" s="253" t="str">
        <f>+IF(TRIM(F84)="","",$B$1&amp;"-"&amp;TRIM(Tabla1[[#This Row],[Mes Inscrito]])&amp;"-"&amp;TRIM(Tabla1[[#This Row],[Dia de clases Inscrito]])&amp;"-"&amp;TRIM(Tabla1[[#This Row],[Horario Inscrito]])&amp;"-"&amp;TRIM(Tabla1[[#This Row],[Fecha Inicio grupo]])&amp;"-"&amp;TRIM(Tabla1[[#This Row],[Tipo Incrito]]))</f>
        <v/>
      </c>
      <c r="BH84" s="309"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10"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10"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10" t="str">
        <f>IF(Tabla1[[#This Row],[Fecha Inicio grupo]]="","",IFERROR(VLOOKUP(Tabla1[[#This Row],[Mes de Alta como miembro]],Parámetros!$AM$2:$AN$16,2,0),"01/01/1900"))</f>
        <v/>
      </c>
    </row>
    <row r="85" spans="1:63" s="25" customFormat="1" ht="13.9">
      <c r="A85" s="69">
        <v>82</v>
      </c>
      <c r="B85" s="29"/>
      <c r="C85" s="35"/>
      <c r="D85" s="43"/>
      <c r="E85" s="65"/>
      <c r="F85" s="46"/>
      <c r="G85" s="46"/>
      <c r="H85" s="165"/>
      <c r="I85" s="43"/>
      <c r="J85" s="29"/>
      <c r="K85" s="70"/>
      <c r="L85" s="69"/>
      <c r="M85" s="47"/>
      <c r="N85" s="239" t="str">
        <f ca="1">IF(Tabla1[[#This Row],[Fecha de nac]]="","",IF(Tabla1[[#This Row],[Fecha Finalización]] &gt;=TODAY(), DATEDIF(Tabla1[[#This Row],[Fecha de nac]],TODAY(),"y"), ROUNDDOWN((Tabla1[[#This Row],[Fecha Finalización]] -Tabla1[[#This Row],[Fecha de nac]])/365,0)))</f>
        <v/>
      </c>
      <c r="O85" s="171"/>
      <c r="P85" s="35"/>
      <c r="Q85" s="68"/>
      <c r="R85" s="68"/>
      <c r="S85" s="68"/>
      <c r="T85" s="68"/>
      <c r="U85" s="244" t="str">
        <f>IF(F85="","",Tabla1[[#This Row],[Fecha Inicio grupo]]+3*7-7)</f>
        <v/>
      </c>
      <c r="V85" s="245" t="str">
        <f>IF(F85="","",EDATE(Tabla1[[#This Row],[Fecha Inicio grupo]],3))</f>
        <v/>
      </c>
      <c r="W85" s="30"/>
      <c r="X85" s="30"/>
      <c r="Y85" s="77"/>
      <c r="Z85" s="77"/>
      <c r="AA85" s="77"/>
      <c r="AB85" s="77"/>
      <c r="AC85" s="77"/>
      <c r="AD85" s="77"/>
      <c r="AE85" s="77"/>
      <c r="AF85" s="77"/>
      <c r="AG85" s="77"/>
      <c r="AH85" s="77"/>
      <c r="AI85" s="77"/>
      <c r="AJ85" s="77"/>
      <c r="AK85" s="77"/>
      <c r="AL85" s="77"/>
      <c r="AM85" s="77"/>
      <c r="AN85" s="77"/>
      <c r="AO85" s="146"/>
      <c r="AP85" s="247" t="str">
        <f>IF(F85="","",IFERROR(VLOOKUP(SUBSTITUTE(SUBSTITUTE(Tabla1[[#This Row],[Uso Sistemas]],"T","P"),"N","F"),Parámetros!$M$2:$N$17,2,0),"Completar hasta 3ra sem. para evaluar a Probacionista"))</f>
        <v/>
      </c>
      <c r="AQ85" s="40"/>
      <c r="AR85" s="202"/>
      <c r="AS85" s="40"/>
      <c r="AT85" s="29"/>
      <c r="AU85" s="56"/>
      <c r="AV85" s="56"/>
      <c r="AW85" s="56"/>
      <c r="AX85" s="249" t="str">
        <f>IF(V85="","",EOMONTH(EDATE(Tabla1[[#This Row],[Fecha Finalización]],2),0))</f>
        <v/>
      </c>
      <c r="AY85" s="40"/>
      <c r="AZ85" s="250" t="str">
        <f>IF(V85="","",EOMONTH(EDATE(Tabla1[[#This Row],[Fecha Finalización]],3),0))</f>
        <v/>
      </c>
      <c r="BA85" s="40"/>
      <c r="BB85" s="40"/>
      <c r="BC85" s="237"/>
      <c r="BD85" s="235" t="str">
        <f>IF(F85="","",Tabla1[[#This Row],[sem 01]]&amp;Tabla1[[#This Row],[sem 02]]&amp;Tabla1[[#This Row],[sem 03]])</f>
        <v/>
      </c>
      <c r="BE85" s="236" t="str">
        <f>IF(TRIM(F85)="","",$B$1&amp;"-"&amp;SUBSTITUTE(Tabla1[[#This Row],[Mes Inscrito]]," ","")&amp;"-"&amp;SUBSTITUTE(Tabla1[[#This Row],[Dia de clases Inscrito]]," ","")&amp;"-"&amp;SUBSTITUTE(Tabla1[[#This Row],[Horario Inscrito]]," ","")&amp;"-"&amp;Tabla1[[#This Row],[Fecha Inicio grupo]])</f>
        <v/>
      </c>
      <c r="BF85" s="252" t="str">
        <f>IF(F85="","",Tabla1[[#This Row],[Curso]])</f>
        <v/>
      </c>
      <c r="BG85" s="253" t="str">
        <f>+IF(TRIM(F85)="","",$B$1&amp;"-"&amp;TRIM(Tabla1[[#This Row],[Mes Inscrito]])&amp;"-"&amp;TRIM(Tabla1[[#This Row],[Dia de clases Inscrito]])&amp;"-"&amp;TRIM(Tabla1[[#This Row],[Horario Inscrito]])&amp;"-"&amp;TRIM(Tabla1[[#This Row],[Fecha Inicio grupo]])&amp;"-"&amp;TRIM(Tabla1[[#This Row],[Tipo Incrito]]))</f>
        <v/>
      </c>
      <c r="BH85" s="309"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10"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10"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10" t="str">
        <f>IF(Tabla1[[#This Row],[Fecha Inicio grupo]]="","",IFERROR(VLOOKUP(Tabla1[[#This Row],[Mes de Alta como miembro]],Parámetros!$AM$2:$AN$16,2,0),"01/01/1900"))</f>
        <v/>
      </c>
    </row>
    <row r="86" spans="1:63" s="25" customFormat="1" ht="13.9">
      <c r="A86" s="69">
        <v>83</v>
      </c>
      <c r="B86" s="29"/>
      <c r="C86" s="35"/>
      <c r="D86" s="43"/>
      <c r="E86" s="65"/>
      <c r="F86" s="46"/>
      <c r="G86" s="46"/>
      <c r="H86" s="165"/>
      <c r="I86" s="43"/>
      <c r="J86" s="29"/>
      <c r="K86" s="70"/>
      <c r="L86" s="69"/>
      <c r="M86" s="47"/>
      <c r="N86" s="239" t="str">
        <f ca="1">IF(Tabla1[[#This Row],[Fecha de nac]]="","",IF(Tabla1[[#This Row],[Fecha Finalización]] &gt;=TODAY(), DATEDIF(Tabla1[[#This Row],[Fecha de nac]],TODAY(),"y"), ROUNDDOWN((Tabla1[[#This Row],[Fecha Finalización]] -Tabla1[[#This Row],[Fecha de nac]])/365,0)))</f>
        <v/>
      </c>
      <c r="O86" s="171"/>
      <c r="P86" s="35"/>
      <c r="Q86" s="68"/>
      <c r="R86" s="68"/>
      <c r="S86" s="68"/>
      <c r="T86" s="68"/>
      <c r="U86" s="244" t="str">
        <f>IF(F86="","",Tabla1[[#This Row],[Fecha Inicio grupo]]+3*7-7)</f>
        <v/>
      </c>
      <c r="V86" s="245" t="str">
        <f>IF(F86="","",EDATE(Tabla1[[#This Row],[Fecha Inicio grupo]],3))</f>
        <v/>
      </c>
      <c r="W86" s="30"/>
      <c r="X86" s="30"/>
      <c r="Y86" s="77"/>
      <c r="Z86" s="77"/>
      <c r="AA86" s="77"/>
      <c r="AB86" s="77"/>
      <c r="AC86" s="77"/>
      <c r="AD86" s="77"/>
      <c r="AE86" s="77"/>
      <c r="AF86" s="77"/>
      <c r="AG86" s="77"/>
      <c r="AH86" s="77"/>
      <c r="AI86" s="77"/>
      <c r="AJ86" s="77"/>
      <c r="AK86" s="77"/>
      <c r="AL86" s="77"/>
      <c r="AM86" s="77"/>
      <c r="AN86" s="77"/>
      <c r="AO86" s="146"/>
      <c r="AP86" s="247" t="str">
        <f>IF(F86="","",IFERROR(VLOOKUP(SUBSTITUTE(SUBSTITUTE(Tabla1[[#This Row],[Uso Sistemas]],"T","P"),"N","F"),Parámetros!$M$2:$N$17,2,0),"Completar hasta 3ra sem. para evaluar a Probacionista"))</f>
        <v/>
      </c>
      <c r="AQ86" s="40"/>
      <c r="AR86" s="202"/>
      <c r="AS86" s="40"/>
      <c r="AT86" s="29"/>
      <c r="AU86" s="56"/>
      <c r="AV86" s="56"/>
      <c r="AW86" s="56"/>
      <c r="AX86" s="249" t="str">
        <f>IF(V86="","",EOMONTH(EDATE(Tabla1[[#This Row],[Fecha Finalización]],2),0))</f>
        <v/>
      </c>
      <c r="AY86" s="40"/>
      <c r="AZ86" s="250" t="str">
        <f>IF(V86="","",EOMONTH(EDATE(Tabla1[[#This Row],[Fecha Finalización]],3),0))</f>
        <v/>
      </c>
      <c r="BA86" s="40"/>
      <c r="BB86" s="40"/>
      <c r="BC86" s="237"/>
      <c r="BD86" s="235" t="str">
        <f>IF(F86="","",Tabla1[[#This Row],[sem 01]]&amp;Tabla1[[#This Row],[sem 02]]&amp;Tabla1[[#This Row],[sem 03]])</f>
        <v/>
      </c>
      <c r="BE86" s="236" t="str">
        <f>IF(TRIM(F86)="","",$B$1&amp;"-"&amp;SUBSTITUTE(Tabla1[[#This Row],[Mes Inscrito]]," ","")&amp;"-"&amp;SUBSTITUTE(Tabla1[[#This Row],[Dia de clases Inscrito]]," ","")&amp;"-"&amp;SUBSTITUTE(Tabla1[[#This Row],[Horario Inscrito]]," ","")&amp;"-"&amp;Tabla1[[#This Row],[Fecha Inicio grupo]])</f>
        <v/>
      </c>
      <c r="BF86" s="252" t="str">
        <f>IF(F86="","",Tabla1[[#This Row],[Curso]])</f>
        <v/>
      </c>
      <c r="BG86" s="253" t="str">
        <f>+IF(TRIM(F86)="","",$B$1&amp;"-"&amp;TRIM(Tabla1[[#This Row],[Mes Inscrito]])&amp;"-"&amp;TRIM(Tabla1[[#This Row],[Dia de clases Inscrito]])&amp;"-"&amp;TRIM(Tabla1[[#This Row],[Horario Inscrito]])&amp;"-"&amp;TRIM(Tabla1[[#This Row],[Fecha Inicio grupo]])&amp;"-"&amp;TRIM(Tabla1[[#This Row],[Tipo Incrito]]))</f>
        <v/>
      </c>
      <c r="BH86" s="309"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10"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10"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10" t="str">
        <f>IF(Tabla1[[#This Row],[Fecha Inicio grupo]]="","",IFERROR(VLOOKUP(Tabla1[[#This Row],[Mes de Alta como miembro]],Parámetros!$AM$2:$AN$16,2,0),"01/01/1900"))</f>
        <v/>
      </c>
    </row>
    <row r="87" spans="1:63" s="25" customFormat="1" ht="13.9">
      <c r="A87" s="69">
        <v>84</v>
      </c>
      <c r="B87" s="29"/>
      <c r="C87" s="35"/>
      <c r="D87" s="43"/>
      <c r="E87" s="65"/>
      <c r="F87" s="46"/>
      <c r="G87" s="46"/>
      <c r="H87" s="165"/>
      <c r="I87" s="43"/>
      <c r="J87" s="29"/>
      <c r="K87" s="70"/>
      <c r="L87" s="69"/>
      <c r="M87" s="47"/>
      <c r="N87" s="239" t="str">
        <f ca="1">IF(Tabla1[[#This Row],[Fecha de nac]]="","",IF(Tabla1[[#This Row],[Fecha Finalización]] &gt;=TODAY(), DATEDIF(Tabla1[[#This Row],[Fecha de nac]],TODAY(),"y"), ROUNDDOWN((Tabla1[[#This Row],[Fecha Finalización]] -Tabla1[[#This Row],[Fecha de nac]])/365,0)))</f>
        <v/>
      </c>
      <c r="O87" s="171"/>
      <c r="P87" s="35"/>
      <c r="Q87" s="68"/>
      <c r="R87" s="68"/>
      <c r="S87" s="68"/>
      <c r="T87" s="68"/>
      <c r="U87" s="244" t="str">
        <f>IF(F87="","",Tabla1[[#This Row],[Fecha Inicio grupo]]+3*7-7)</f>
        <v/>
      </c>
      <c r="V87" s="245" t="str">
        <f>IF(F87="","",EDATE(Tabla1[[#This Row],[Fecha Inicio grupo]],3))</f>
        <v/>
      </c>
      <c r="W87" s="30"/>
      <c r="X87" s="30"/>
      <c r="Y87" s="77"/>
      <c r="Z87" s="77"/>
      <c r="AA87" s="77"/>
      <c r="AB87" s="77"/>
      <c r="AC87" s="77"/>
      <c r="AD87" s="77"/>
      <c r="AE87" s="77"/>
      <c r="AF87" s="77"/>
      <c r="AG87" s="77"/>
      <c r="AH87" s="77"/>
      <c r="AI87" s="77"/>
      <c r="AJ87" s="77"/>
      <c r="AK87" s="77"/>
      <c r="AL87" s="77"/>
      <c r="AM87" s="77"/>
      <c r="AN87" s="77"/>
      <c r="AO87" s="146"/>
      <c r="AP87" s="247" t="str">
        <f>IF(F87="","",IFERROR(VLOOKUP(SUBSTITUTE(SUBSTITUTE(Tabla1[[#This Row],[Uso Sistemas]],"T","P"),"N","F"),Parámetros!$M$2:$N$17,2,0),"Completar hasta 3ra sem. para evaluar a Probacionista"))</f>
        <v/>
      </c>
      <c r="AQ87" s="40"/>
      <c r="AR87" s="202"/>
      <c r="AS87" s="40"/>
      <c r="AT87" s="29"/>
      <c r="AU87" s="56"/>
      <c r="AV87" s="56"/>
      <c r="AW87" s="56"/>
      <c r="AX87" s="249" t="str">
        <f>IF(V87="","",EOMONTH(EDATE(Tabla1[[#This Row],[Fecha Finalización]],2),0))</f>
        <v/>
      </c>
      <c r="AY87" s="40"/>
      <c r="AZ87" s="250" t="str">
        <f>IF(V87="","",EOMONTH(EDATE(Tabla1[[#This Row],[Fecha Finalización]],3),0))</f>
        <v/>
      </c>
      <c r="BA87" s="40"/>
      <c r="BB87" s="40"/>
      <c r="BC87" s="237"/>
      <c r="BD87" s="235" t="str">
        <f>IF(F87="","",Tabla1[[#This Row],[sem 01]]&amp;Tabla1[[#This Row],[sem 02]]&amp;Tabla1[[#This Row],[sem 03]])</f>
        <v/>
      </c>
      <c r="BE87" s="236" t="str">
        <f>IF(TRIM(F87)="","",$B$1&amp;"-"&amp;SUBSTITUTE(Tabla1[[#This Row],[Mes Inscrito]]," ","")&amp;"-"&amp;SUBSTITUTE(Tabla1[[#This Row],[Dia de clases Inscrito]]," ","")&amp;"-"&amp;SUBSTITUTE(Tabla1[[#This Row],[Horario Inscrito]]," ","")&amp;"-"&amp;Tabla1[[#This Row],[Fecha Inicio grupo]])</f>
        <v/>
      </c>
      <c r="BF87" s="252" t="str">
        <f>IF(F87="","",Tabla1[[#This Row],[Curso]])</f>
        <v/>
      </c>
      <c r="BG87" s="253" t="str">
        <f>+IF(TRIM(F87)="","",$B$1&amp;"-"&amp;TRIM(Tabla1[[#This Row],[Mes Inscrito]])&amp;"-"&amp;TRIM(Tabla1[[#This Row],[Dia de clases Inscrito]])&amp;"-"&amp;TRIM(Tabla1[[#This Row],[Horario Inscrito]])&amp;"-"&amp;TRIM(Tabla1[[#This Row],[Fecha Inicio grupo]])&amp;"-"&amp;TRIM(Tabla1[[#This Row],[Tipo Incrito]]))</f>
        <v/>
      </c>
      <c r="BH87" s="309"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10"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10"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10" t="str">
        <f>IF(Tabla1[[#This Row],[Fecha Inicio grupo]]="","",IFERROR(VLOOKUP(Tabla1[[#This Row],[Mes de Alta como miembro]],Parámetros!$AM$2:$AN$16,2,0),"01/01/1900"))</f>
        <v/>
      </c>
    </row>
    <row r="88" spans="1:63" s="25" customFormat="1" ht="13.9">
      <c r="A88" s="69">
        <v>85</v>
      </c>
      <c r="B88" s="29"/>
      <c r="C88" s="35"/>
      <c r="D88" s="43"/>
      <c r="E88" s="65"/>
      <c r="F88" s="46"/>
      <c r="G88" s="46"/>
      <c r="H88" s="165"/>
      <c r="I88" s="43"/>
      <c r="J88" s="29"/>
      <c r="K88" s="70"/>
      <c r="L88" s="69"/>
      <c r="M88" s="47"/>
      <c r="N88" s="239" t="str">
        <f ca="1">IF(Tabla1[[#This Row],[Fecha de nac]]="","",IF(Tabla1[[#This Row],[Fecha Finalización]] &gt;=TODAY(), DATEDIF(Tabla1[[#This Row],[Fecha de nac]],TODAY(),"y"), ROUNDDOWN((Tabla1[[#This Row],[Fecha Finalización]] -Tabla1[[#This Row],[Fecha de nac]])/365,0)))</f>
        <v/>
      </c>
      <c r="O88" s="171"/>
      <c r="P88" s="35"/>
      <c r="Q88" s="68"/>
      <c r="R88" s="68"/>
      <c r="S88" s="68"/>
      <c r="T88" s="68"/>
      <c r="U88" s="244" t="str">
        <f>IF(F88="","",Tabla1[[#This Row],[Fecha Inicio grupo]]+3*7-7)</f>
        <v/>
      </c>
      <c r="V88" s="245" t="str">
        <f>IF(F88="","",EDATE(Tabla1[[#This Row],[Fecha Inicio grupo]],3))</f>
        <v/>
      </c>
      <c r="W88" s="30"/>
      <c r="X88" s="30"/>
      <c r="Y88" s="77"/>
      <c r="Z88" s="77"/>
      <c r="AA88" s="77"/>
      <c r="AB88" s="77"/>
      <c r="AC88" s="77"/>
      <c r="AD88" s="77"/>
      <c r="AE88" s="77"/>
      <c r="AF88" s="77"/>
      <c r="AG88" s="77"/>
      <c r="AH88" s="77"/>
      <c r="AI88" s="77"/>
      <c r="AJ88" s="77"/>
      <c r="AK88" s="77"/>
      <c r="AL88" s="77"/>
      <c r="AM88" s="77"/>
      <c r="AN88" s="77"/>
      <c r="AO88" s="146"/>
      <c r="AP88" s="247" t="str">
        <f>IF(F88="","",IFERROR(VLOOKUP(SUBSTITUTE(SUBSTITUTE(Tabla1[[#This Row],[Uso Sistemas]],"T","P"),"N","F"),Parámetros!$M$2:$N$17,2,0),"Completar hasta 3ra sem. para evaluar a Probacionista"))</f>
        <v/>
      </c>
      <c r="AQ88" s="40"/>
      <c r="AR88" s="202"/>
      <c r="AS88" s="40"/>
      <c r="AT88" s="29"/>
      <c r="AU88" s="56"/>
      <c r="AV88" s="56"/>
      <c r="AW88" s="56"/>
      <c r="AX88" s="249" t="str">
        <f>IF(V88="","",EOMONTH(EDATE(Tabla1[[#This Row],[Fecha Finalización]],2),0))</f>
        <v/>
      </c>
      <c r="AY88" s="40"/>
      <c r="AZ88" s="250" t="str">
        <f>IF(V88="","",EOMONTH(EDATE(Tabla1[[#This Row],[Fecha Finalización]],3),0))</f>
        <v/>
      </c>
      <c r="BA88" s="40"/>
      <c r="BB88" s="40"/>
      <c r="BC88" s="237"/>
      <c r="BD88" s="235" t="str">
        <f>IF(F88="","",Tabla1[[#This Row],[sem 01]]&amp;Tabla1[[#This Row],[sem 02]]&amp;Tabla1[[#This Row],[sem 03]])</f>
        <v/>
      </c>
      <c r="BE88" s="236"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9"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10"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10"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10" t="str">
        <f>IF(Tabla1[[#This Row],[Fecha Inicio grupo]]="","",IFERROR(VLOOKUP(Tabla1[[#This Row],[Mes de Alta como miembro]],Parámetros!$AM$2:$AN$16,2,0),"01/01/1900"))</f>
        <v/>
      </c>
    </row>
    <row r="89" spans="1:63" s="25" customFormat="1" ht="13.9">
      <c r="A89" s="69">
        <v>86</v>
      </c>
      <c r="B89" s="29"/>
      <c r="C89" s="35"/>
      <c r="D89" s="43"/>
      <c r="E89" s="65"/>
      <c r="F89" s="46"/>
      <c r="G89" s="46"/>
      <c r="H89" s="165"/>
      <c r="I89" s="43"/>
      <c r="J89" s="29"/>
      <c r="K89" s="70"/>
      <c r="L89" s="69"/>
      <c r="M89" s="47"/>
      <c r="N89" s="239" t="str">
        <f ca="1">IF(Tabla1[[#This Row],[Fecha de nac]]="","",IF(Tabla1[[#This Row],[Fecha Finalización]] &gt;=TODAY(), DATEDIF(Tabla1[[#This Row],[Fecha de nac]],TODAY(),"y"), ROUNDDOWN((Tabla1[[#This Row],[Fecha Finalización]] -Tabla1[[#This Row],[Fecha de nac]])/365,0)))</f>
        <v/>
      </c>
      <c r="O89" s="171"/>
      <c r="P89" s="35"/>
      <c r="Q89" s="68"/>
      <c r="R89" s="68"/>
      <c r="S89" s="68"/>
      <c r="T89" s="68"/>
      <c r="U89" s="244" t="str">
        <f>IF(F89="","",Tabla1[[#This Row],[Fecha Inicio grupo]]+3*7-7)</f>
        <v/>
      </c>
      <c r="V89" s="245" t="str">
        <f>IF(F89="","",EDATE(Tabla1[[#This Row],[Fecha Inicio grupo]],3))</f>
        <v/>
      </c>
      <c r="W89" s="30"/>
      <c r="X89" s="30"/>
      <c r="Y89" s="77"/>
      <c r="Z89" s="77"/>
      <c r="AA89" s="77"/>
      <c r="AB89" s="77"/>
      <c r="AC89" s="77"/>
      <c r="AD89" s="77"/>
      <c r="AE89" s="77"/>
      <c r="AF89" s="77"/>
      <c r="AG89" s="77"/>
      <c r="AH89" s="77"/>
      <c r="AI89" s="77"/>
      <c r="AJ89" s="77"/>
      <c r="AK89" s="77"/>
      <c r="AL89" s="77"/>
      <c r="AM89" s="77"/>
      <c r="AN89" s="77"/>
      <c r="AO89" s="146"/>
      <c r="AP89" s="247" t="str">
        <f>IF(F89="","",IFERROR(VLOOKUP(SUBSTITUTE(SUBSTITUTE(Tabla1[[#This Row],[Uso Sistemas]],"T","P"),"N","F"),Parámetros!$M$2:$N$17,2,0),"Completar hasta 3ra sem. para evaluar a Probacionista"))</f>
        <v/>
      </c>
      <c r="AQ89" s="40"/>
      <c r="AR89" s="202"/>
      <c r="AS89" s="40"/>
      <c r="AT89" s="29"/>
      <c r="AU89" s="56"/>
      <c r="AV89" s="56"/>
      <c r="AW89" s="56"/>
      <c r="AX89" s="249" t="str">
        <f>IF(V89="","",EOMONTH(EDATE(Tabla1[[#This Row],[Fecha Finalización]],2),0))</f>
        <v/>
      </c>
      <c r="AY89" s="40"/>
      <c r="AZ89" s="250" t="str">
        <f>IF(V89="","",EOMONTH(EDATE(Tabla1[[#This Row],[Fecha Finalización]],3),0))</f>
        <v/>
      </c>
      <c r="BA89" s="40"/>
      <c r="BB89" s="40"/>
      <c r="BC89" s="237"/>
      <c r="BD89" s="235" t="str">
        <f>IF(F89="","",Tabla1[[#This Row],[sem 01]]&amp;Tabla1[[#This Row],[sem 02]]&amp;Tabla1[[#This Row],[sem 03]])</f>
        <v/>
      </c>
      <c r="BE89" s="236"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9"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10"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10"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10" t="str">
        <f>IF(Tabla1[[#This Row],[Fecha Inicio grupo]]="","",IFERROR(VLOOKUP(Tabla1[[#This Row],[Mes de Alta como miembro]],Parámetros!$AM$2:$AN$16,2,0),"01/01/1900"))</f>
        <v/>
      </c>
    </row>
    <row r="90" spans="1:63" s="25" customFormat="1" ht="13.9">
      <c r="A90" s="69">
        <v>87</v>
      </c>
      <c r="B90" s="29"/>
      <c r="C90" s="35"/>
      <c r="D90" s="43"/>
      <c r="E90" s="65"/>
      <c r="F90" s="46"/>
      <c r="G90" s="46"/>
      <c r="H90" s="165"/>
      <c r="I90" s="43"/>
      <c r="J90" s="29"/>
      <c r="K90" s="70"/>
      <c r="L90" s="69"/>
      <c r="M90" s="47"/>
      <c r="N90" s="239" t="str">
        <f ca="1">IF(Tabla1[[#This Row],[Fecha de nac]]="","",IF(Tabla1[[#This Row],[Fecha Finalización]] &gt;=TODAY(), DATEDIF(Tabla1[[#This Row],[Fecha de nac]],TODAY(),"y"), ROUNDDOWN((Tabla1[[#This Row],[Fecha Finalización]] -Tabla1[[#This Row],[Fecha de nac]])/365,0)))</f>
        <v/>
      </c>
      <c r="O90" s="171"/>
      <c r="P90" s="35"/>
      <c r="Q90" s="68"/>
      <c r="R90" s="68"/>
      <c r="S90" s="68"/>
      <c r="T90" s="68"/>
      <c r="U90" s="244" t="str">
        <f>IF(F90="","",Tabla1[[#This Row],[Fecha Inicio grupo]]+3*7-7)</f>
        <v/>
      </c>
      <c r="V90" s="245" t="str">
        <f>IF(F90="","",EDATE(Tabla1[[#This Row],[Fecha Inicio grupo]],3))</f>
        <v/>
      </c>
      <c r="W90" s="30"/>
      <c r="X90" s="30"/>
      <c r="Y90" s="77"/>
      <c r="Z90" s="77"/>
      <c r="AA90" s="77"/>
      <c r="AB90" s="77"/>
      <c r="AC90" s="77"/>
      <c r="AD90" s="77"/>
      <c r="AE90" s="77"/>
      <c r="AF90" s="77"/>
      <c r="AG90" s="77"/>
      <c r="AH90" s="77"/>
      <c r="AI90" s="77"/>
      <c r="AJ90" s="77"/>
      <c r="AK90" s="77"/>
      <c r="AL90" s="77"/>
      <c r="AM90" s="77"/>
      <c r="AN90" s="77"/>
      <c r="AO90" s="146"/>
      <c r="AP90" s="247" t="str">
        <f>IF(F90="","",IFERROR(VLOOKUP(SUBSTITUTE(SUBSTITUTE(Tabla1[[#This Row],[Uso Sistemas]],"T","P"),"N","F"),Parámetros!$M$2:$N$17,2,0),"Completar hasta 3ra sem. para evaluar a Probacionista"))</f>
        <v/>
      </c>
      <c r="AQ90" s="40"/>
      <c r="AR90" s="202"/>
      <c r="AS90" s="40"/>
      <c r="AT90" s="29"/>
      <c r="AU90" s="56"/>
      <c r="AV90" s="56"/>
      <c r="AW90" s="56"/>
      <c r="AX90" s="249" t="str">
        <f>IF(V90="","",EOMONTH(EDATE(Tabla1[[#This Row],[Fecha Finalización]],2),0))</f>
        <v/>
      </c>
      <c r="AY90" s="40"/>
      <c r="AZ90" s="250" t="str">
        <f>IF(V90="","",EOMONTH(EDATE(Tabla1[[#This Row],[Fecha Finalización]],3),0))</f>
        <v/>
      </c>
      <c r="BA90" s="40"/>
      <c r="BB90" s="40"/>
      <c r="BC90" s="237"/>
      <c r="BD90" s="235" t="str">
        <f>IF(F90="","",Tabla1[[#This Row],[sem 01]]&amp;Tabla1[[#This Row],[sem 02]]&amp;Tabla1[[#This Row],[sem 03]])</f>
        <v/>
      </c>
      <c r="BE90" s="236"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9"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10"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10"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10" t="str">
        <f>IF(Tabla1[[#This Row],[Fecha Inicio grupo]]="","",IFERROR(VLOOKUP(Tabla1[[#This Row],[Mes de Alta como miembro]],Parámetros!$AM$2:$AN$16,2,0),"01/01/1900"))</f>
        <v/>
      </c>
    </row>
    <row r="91" spans="1:63" s="25" customFormat="1" ht="13.9">
      <c r="A91" s="69">
        <v>88</v>
      </c>
      <c r="B91" s="29"/>
      <c r="C91" s="35"/>
      <c r="D91" s="43"/>
      <c r="E91" s="65"/>
      <c r="F91" s="46"/>
      <c r="G91" s="46"/>
      <c r="H91" s="165"/>
      <c r="I91" s="43"/>
      <c r="J91" s="29"/>
      <c r="K91" s="70"/>
      <c r="L91" s="69"/>
      <c r="M91" s="47"/>
      <c r="N91" s="239" t="str">
        <f ca="1">IF(Tabla1[[#This Row],[Fecha de nac]]="","",IF(Tabla1[[#This Row],[Fecha Finalización]] &gt;=TODAY(), DATEDIF(Tabla1[[#This Row],[Fecha de nac]],TODAY(),"y"), ROUNDDOWN((Tabla1[[#This Row],[Fecha Finalización]] -Tabla1[[#This Row],[Fecha de nac]])/365,0)))</f>
        <v/>
      </c>
      <c r="O91" s="171"/>
      <c r="P91" s="35"/>
      <c r="Q91" s="68"/>
      <c r="R91" s="68"/>
      <c r="S91" s="68"/>
      <c r="T91" s="68"/>
      <c r="U91" s="244" t="str">
        <f>IF(F91="","",Tabla1[[#This Row],[Fecha Inicio grupo]]+3*7-7)</f>
        <v/>
      </c>
      <c r="V91" s="245" t="str">
        <f>IF(F91="","",EDATE(Tabla1[[#This Row],[Fecha Inicio grupo]],3))</f>
        <v/>
      </c>
      <c r="W91" s="30"/>
      <c r="X91" s="30"/>
      <c r="Y91" s="77"/>
      <c r="Z91" s="77"/>
      <c r="AA91" s="77"/>
      <c r="AB91" s="77"/>
      <c r="AC91" s="77"/>
      <c r="AD91" s="77"/>
      <c r="AE91" s="77"/>
      <c r="AF91" s="77"/>
      <c r="AG91" s="77"/>
      <c r="AH91" s="77"/>
      <c r="AI91" s="77"/>
      <c r="AJ91" s="77"/>
      <c r="AK91" s="77"/>
      <c r="AL91" s="77"/>
      <c r="AM91" s="77"/>
      <c r="AN91" s="77"/>
      <c r="AO91" s="146"/>
      <c r="AP91" s="247" t="str">
        <f>IF(F91="","",IFERROR(VLOOKUP(SUBSTITUTE(SUBSTITUTE(Tabla1[[#This Row],[Uso Sistemas]],"T","P"),"N","F"),Parámetros!$M$2:$N$17,2,0),"Completar hasta 3ra sem. para evaluar a Probacionista"))</f>
        <v/>
      </c>
      <c r="AQ91" s="40"/>
      <c r="AR91" s="202"/>
      <c r="AS91" s="40"/>
      <c r="AT91" s="29"/>
      <c r="AU91" s="56"/>
      <c r="AV91" s="56"/>
      <c r="AW91" s="56"/>
      <c r="AX91" s="249" t="str">
        <f>IF(V91="","",EOMONTH(EDATE(Tabla1[[#This Row],[Fecha Finalización]],2),0))</f>
        <v/>
      </c>
      <c r="AY91" s="40"/>
      <c r="AZ91" s="250" t="str">
        <f>IF(V91="","",EOMONTH(EDATE(Tabla1[[#This Row],[Fecha Finalización]],3),0))</f>
        <v/>
      </c>
      <c r="BA91" s="40"/>
      <c r="BB91" s="40"/>
      <c r="BC91" s="237"/>
      <c r="BD91" s="235" t="str">
        <f>IF(F91="","",Tabla1[[#This Row],[sem 01]]&amp;Tabla1[[#This Row],[sem 02]]&amp;Tabla1[[#This Row],[sem 03]])</f>
        <v/>
      </c>
      <c r="BE91" s="236"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9"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10"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10"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10" t="str">
        <f>IF(Tabla1[[#This Row],[Fecha Inicio grupo]]="","",IFERROR(VLOOKUP(Tabla1[[#This Row],[Mes de Alta como miembro]],Parámetros!$AM$2:$AN$16,2,0),"01/01/1900"))</f>
        <v/>
      </c>
    </row>
    <row r="92" spans="1:63" s="25" customFormat="1" ht="13.9">
      <c r="A92" s="69">
        <v>89</v>
      </c>
      <c r="B92" s="29"/>
      <c r="C92" s="35"/>
      <c r="D92" s="43"/>
      <c r="E92" s="65"/>
      <c r="F92" s="46"/>
      <c r="G92" s="46"/>
      <c r="H92" s="165"/>
      <c r="I92" s="43"/>
      <c r="J92" s="29"/>
      <c r="K92" s="70"/>
      <c r="L92" s="69"/>
      <c r="M92" s="47"/>
      <c r="N92" s="239" t="str">
        <f ca="1">IF(Tabla1[[#This Row],[Fecha de nac]]="","",IF(Tabla1[[#This Row],[Fecha Finalización]] &gt;=TODAY(), DATEDIF(Tabla1[[#This Row],[Fecha de nac]],TODAY(),"y"), ROUNDDOWN((Tabla1[[#This Row],[Fecha Finalización]] -Tabla1[[#This Row],[Fecha de nac]])/365,0)))</f>
        <v/>
      </c>
      <c r="O92" s="171"/>
      <c r="P92" s="35"/>
      <c r="Q92" s="68"/>
      <c r="R92" s="68"/>
      <c r="S92" s="68"/>
      <c r="T92" s="68"/>
      <c r="U92" s="244" t="str">
        <f>IF(F92="","",Tabla1[[#This Row],[Fecha Inicio grupo]]+3*7-7)</f>
        <v/>
      </c>
      <c r="V92" s="245" t="str">
        <f>IF(F92="","",EDATE(Tabla1[[#This Row],[Fecha Inicio grupo]],3))</f>
        <v/>
      </c>
      <c r="W92" s="30"/>
      <c r="X92" s="30"/>
      <c r="Y92" s="77"/>
      <c r="Z92" s="77"/>
      <c r="AA92" s="77"/>
      <c r="AB92" s="77"/>
      <c r="AC92" s="77"/>
      <c r="AD92" s="77"/>
      <c r="AE92" s="77"/>
      <c r="AF92" s="77"/>
      <c r="AG92" s="77"/>
      <c r="AH92" s="77"/>
      <c r="AI92" s="77"/>
      <c r="AJ92" s="77"/>
      <c r="AK92" s="77"/>
      <c r="AL92" s="77"/>
      <c r="AM92" s="77"/>
      <c r="AN92" s="77"/>
      <c r="AO92" s="146"/>
      <c r="AP92" s="247" t="str">
        <f>IF(F92="","",IFERROR(VLOOKUP(SUBSTITUTE(SUBSTITUTE(Tabla1[[#This Row],[Uso Sistemas]],"T","P"),"N","F"),Parámetros!$M$2:$N$17,2,0),"Completar hasta 3ra sem. para evaluar a Probacionista"))</f>
        <v/>
      </c>
      <c r="AQ92" s="40"/>
      <c r="AR92" s="202"/>
      <c r="AS92" s="40"/>
      <c r="AT92" s="29"/>
      <c r="AU92" s="56"/>
      <c r="AV92" s="56"/>
      <c r="AW92" s="56"/>
      <c r="AX92" s="249" t="str">
        <f>IF(V92="","",EOMONTH(EDATE(Tabla1[[#This Row],[Fecha Finalización]],2),0))</f>
        <v/>
      </c>
      <c r="AY92" s="40"/>
      <c r="AZ92" s="250" t="str">
        <f>IF(V92="","",EOMONTH(EDATE(Tabla1[[#This Row],[Fecha Finalización]],3),0))</f>
        <v/>
      </c>
      <c r="BA92" s="40"/>
      <c r="BB92" s="40"/>
      <c r="BC92" s="237"/>
      <c r="BD92" s="235" t="str">
        <f>IF(F92="","",Tabla1[[#This Row],[sem 01]]&amp;Tabla1[[#This Row],[sem 02]]&amp;Tabla1[[#This Row],[sem 03]])</f>
        <v/>
      </c>
      <c r="BE92" s="236"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9"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10"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10"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10" t="str">
        <f>IF(Tabla1[[#This Row],[Fecha Inicio grupo]]="","",IFERROR(VLOOKUP(Tabla1[[#This Row],[Mes de Alta como miembro]],Parámetros!$AM$2:$AN$16,2,0),"01/01/1900"))</f>
        <v/>
      </c>
    </row>
    <row r="93" spans="1:63" s="25" customFormat="1" ht="13.9">
      <c r="A93" s="69">
        <v>90</v>
      </c>
      <c r="B93" s="29"/>
      <c r="C93" s="35"/>
      <c r="D93" s="43"/>
      <c r="E93" s="65"/>
      <c r="F93" s="46"/>
      <c r="G93" s="46"/>
      <c r="H93" s="165"/>
      <c r="I93" s="43"/>
      <c r="J93" s="29"/>
      <c r="K93" s="70"/>
      <c r="L93" s="69"/>
      <c r="M93" s="47"/>
      <c r="N93" s="239" t="str">
        <f ca="1">IF(Tabla1[[#This Row],[Fecha de nac]]="","",IF(Tabla1[[#This Row],[Fecha Finalización]] &gt;=TODAY(), DATEDIF(Tabla1[[#This Row],[Fecha de nac]],TODAY(),"y"), ROUNDDOWN((Tabla1[[#This Row],[Fecha Finalización]] -Tabla1[[#This Row],[Fecha de nac]])/365,0)))</f>
        <v/>
      </c>
      <c r="O93" s="171"/>
      <c r="P93" s="35"/>
      <c r="Q93" s="68"/>
      <c r="R93" s="68"/>
      <c r="S93" s="68"/>
      <c r="T93" s="68"/>
      <c r="U93" s="244" t="str">
        <f>IF(F93="","",Tabla1[[#This Row],[Fecha Inicio grupo]]+3*7-7)</f>
        <v/>
      </c>
      <c r="V93" s="245" t="str">
        <f>IF(F93="","",EDATE(Tabla1[[#This Row],[Fecha Inicio grupo]],3))</f>
        <v/>
      </c>
      <c r="W93" s="30"/>
      <c r="X93" s="30"/>
      <c r="Y93" s="77"/>
      <c r="Z93" s="77"/>
      <c r="AA93" s="77"/>
      <c r="AB93" s="77"/>
      <c r="AC93" s="77"/>
      <c r="AD93" s="77"/>
      <c r="AE93" s="77"/>
      <c r="AF93" s="77"/>
      <c r="AG93" s="77"/>
      <c r="AH93" s="77"/>
      <c r="AI93" s="77"/>
      <c r="AJ93" s="77"/>
      <c r="AK93" s="77"/>
      <c r="AL93" s="77"/>
      <c r="AM93" s="77"/>
      <c r="AN93" s="77"/>
      <c r="AO93" s="146"/>
      <c r="AP93" s="247" t="str">
        <f>IF(F93="","",IFERROR(VLOOKUP(SUBSTITUTE(SUBSTITUTE(Tabla1[[#This Row],[Uso Sistemas]],"T","P"),"N","F"),Parámetros!$M$2:$N$17,2,0),"Completar hasta 3ra sem. para evaluar a Probacionista"))</f>
        <v/>
      </c>
      <c r="AQ93" s="40"/>
      <c r="AR93" s="202"/>
      <c r="AS93" s="40"/>
      <c r="AT93" s="29"/>
      <c r="AU93" s="56"/>
      <c r="AV93" s="56"/>
      <c r="AW93" s="56"/>
      <c r="AX93" s="249" t="str">
        <f>IF(V93="","",EOMONTH(EDATE(Tabla1[[#This Row],[Fecha Finalización]],2),0))</f>
        <v/>
      </c>
      <c r="AY93" s="40"/>
      <c r="AZ93" s="250" t="str">
        <f>IF(V93="","",EOMONTH(EDATE(Tabla1[[#This Row],[Fecha Finalización]],3),0))</f>
        <v/>
      </c>
      <c r="BA93" s="40"/>
      <c r="BB93" s="40"/>
      <c r="BC93" s="237"/>
      <c r="BD93" s="235" t="str">
        <f>IF(F93="","",Tabla1[[#This Row],[sem 01]]&amp;Tabla1[[#This Row],[sem 02]]&amp;Tabla1[[#This Row],[sem 03]])</f>
        <v/>
      </c>
      <c r="BE93" s="236"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9"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10"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10"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10" t="str">
        <f>IF(Tabla1[[#This Row],[Fecha Inicio grupo]]="","",IFERROR(VLOOKUP(Tabla1[[#This Row],[Mes de Alta como miembro]],Parámetros!$AM$2:$AN$16,2,0),"01/01/1900"))</f>
        <v/>
      </c>
    </row>
    <row r="94" spans="1:63" s="25" customFormat="1" ht="13.9">
      <c r="A94" s="69">
        <v>91</v>
      </c>
      <c r="B94" s="29"/>
      <c r="C94" s="35"/>
      <c r="D94" s="43"/>
      <c r="E94" s="65"/>
      <c r="F94" s="46"/>
      <c r="G94" s="46"/>
      <c r="H94" s="165"/>
      <c r="I94" s="43"/>
      <c r="J94" s="29"/>
      <c r="K94" s="70"/>
      <c r="L94" s="69"/>
      <c r="M94" s="47"/>
      <c r="N94" s="239" t="str">
        <f ca="1">IF(Tabla1[[#This Row],[Fecha de nac]]="","",IF(Tabla1[[#This Row],[Fecha Finalización]] &gt;=TODAY(), DATEDIF(Tabla1[[#This Row],[Fecha de nac]],TODAY(),"y"), ROUNDDOWN((Tabla1[[#This Row],[Fecha Finalización]] -Tabla1[[#This Row],[Fecha de nac]])/365,0)))</f>
        <v/>
      </c>
      <c r="O94" s="171"/>
      <c r="P94" s="35"/>
      <c r="Q94" s="68"/>
      <c r="R94" s="68"/>
      <c r="S94" s="68"/>
      <c r="T94" s="68"/>
      <c r="U94" s="244" t="str">
        <f>IF(F94="","",Tabla1[[#This Row],[Fecha Inicio grupo]]+3*7-7)</f>
        <v/>
      </c>
      <c r="V94" s="245" t="str">
        <f>IF(F94="","",EDATE(Tabla1[[#This Row],[Fecha Inicio grupo]],3))</f>
        <v/>
      </c>
      <c r="W94" s="30"/>
      <c r="X94" s="30"/>
      <c r="Y94" s="77"/>
      <c r="Z94" s="77"/>
      <c r="AA94" s="77"/>
      <c r="AB94" s="77"/>
      <c r="AC94" s="77"/>
      <c r="AD94" s="77"/>
      <c r="AE94" s="77"/>
      <c r="AF94" s="77"/>
      <c r="AG94" s="77"/>
      <c r="AH94" s="77"/>
      <c r="AI94" s="77"/>
      <c r="AJ94" s="77"/>
      <c r="AK94" s="77"/>
      <c r="AL94" s="77"/>
      <c r="AM94" s="77"/>
      <c r="AN94" s="77"/>
      <c r="AO94" s="146"/>
      <c r="AP94" s="247" t="str">
        <f>IF(F94="","",IFERROR(VLOOKUP(SUBSTITUTE(SUBSTITUTE(Tabla1[[#This Row],[Uso Sistemas]],"T","P"),"N","F"),Parámetros!$M$2:$N$17,2,0),"Completar hasta 3ra sem. para evaluar a Probacionista"))</f>
        <v/>
      </c>
      <c r="AQ94" s="40"/>
      <c r="AR94" s="202"/>
      <c r="AS94" s="40"/>
      <c r="AT94" s="29"/>
      <c r="AU94" s="56"/>
      <c r="AV94" s="56"/>
      <c r="AW94" s="56"/>
      <c r="AX94" s="249" t="str">
        <f>IF(V94="","",EOMONTH(EDATE(Tabla1[[#This Row],[Fecha Finalización]],2),0))</f>
        <v/>
      </c>
      <c r="AY94" s="40"/>
      <c r="AZ94" s="250" t="str">
        <f>IF(V94="","",EOMONTH(EDATE(Tabla1[[#This Row],[Fecha Finalización]],3),0))</f>
        <v/>
      </c>
      <c r="BA94" s="40"/>
      <c r="BB94" s="40"/>
      <c r="BC94" s="237"/>
      <c r="BD94" s="235" t="str">
        <f>IF(F94="","",Tabla1[[#This Row],[sem 01]]&amp;Tabla1[[#This Row],[sem 02]]&amp;Tabla1[[#This Row],[sem 03]])</f>
        <v/>
      </c>
      <c r="BE94" s="236"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9"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10"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10"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10" t="str">
        <f>IF(Tabla1[[#This Row],[Fecha Inicio grupo]]="","",IFERROR(VLOOKUP(Tabla1[[#This Row],[Mes de Alta como miembro]],Parámetros!$AM$2:$AN$16,2,0),"01/01/1900"))</f>
        <v/>
      </c>
    </row>
    <row r="95" spans="1:63" ht="14.45">
      <c r="A95" s="69">
        <v>92</v>
      </c>
      <c r="B95" s="29"/>
      <c r="C95" s="35"/>
      <c r="D95" s="43"/>
      <c r="E95" s="65"/>
      <c r="F95" s="46"/>
      <c r="G95" s="46"/>
      <c r="H95" s="165"/>
      <c r="I95" s="43"/>
      <c r="J95" s="29"/>
      <c r="K95" s="70"/>
      <c r="L95" s="69"/>
      <c r="M95" s="47"/>
      <c r="N95" s="239" t="str">
        <f ca="1">IF(Tabla1[[#This Row],[Fecha de nac]]="","",IF(Tabla1[[#This Row],[Fecha Finalización]] &gt;=TODAY(), DATEDIF(Tabla1[[#This Row],[Fecha de nac]],TODAY(),"y"), ROUNDDOWN((Tabla1[[#This Row],[Fecha Finalización]] -Tabla1[[#This Row],[Fecha de nac]])/365,0)))</f>
        <v/>
      </c>
      <c r="O95" s="171"/>
      <c r="P95" s="35"/>
      <c r="Q95" s="68"/>
      <c r="R95" s="68"/>
      <c r="S95" s="68"/>
      <c r="T95" s="68"/>
      <c r="U95" s="244" t="str">
        <f>IF(F95="","",Tabla1[[#This Row],[Fecha Inicio grupo]]+3*7-7)</f>
        <v/>
      </c>
      <c r="V95" s="245" t="str">
        <f>IF(F95="","",EDATE(Tabla1[[#This Row],[Fecha Inicio grupo]],3))</f>
        <v/>
      </c>
      <c r="W95" s="30"/>
      <c r="X95" s="30"/>
      <c r="Y95" s="77"/>
      <c r="Z95" s="77"/>
      <c r="AA95" s="77"/>
      <c r="AB95" s="77"/>
      <c r="AC95" s="77"/>
      <c r="AD95" s="77"/>
      <c r="AE95" s="77"/>
      <c r="AF95" s="77"/>
      <c r="AG95" s="77"/>
      <c r="AH95" s="77"/>
      <c r="AI95" s="77"/>
      <c r="AJ95" s="77"/>
      <c r="AK95" s="77"/>
      <c r="AL95" s="77"/>
      <c r="AM95" s="77"/>
      <c r="AN95" s="77"/>
      <c r="AO95" s="146"/>
      <c r="AP95" s="247" t="str">
        <f>IF(F95="","",IFERROR(VLOOKUP(SUBSTITUTE(SUBSTITUTE(Tabla1[[#This Row],[Uso Sistemas]],"T","P"),"N","F"),Parámetros!$M$2:$N$17,2,0),"Completar hasta 3ra sem. para evaluar a Probacionista"))</f>
        <v/>
      </c>
      <c r="AQ95" s="40"/>
      <c r="AR95" s="202"/>
      <c r="AS95" s="40"/>
      <c r="AT95" s="29"/>
      <c r="AU95" s="56"/>
      <c r="AV95" s="56"/>
      <c r="AW95" s="56"/>
      <c r="AX95" s="249" t="str">
        <f>IF(V95="","",EOMONTH(EDATE(Tabla1[[#This Row],[Fecha Finalización]],2),0))</f>
        <v/>
      </c>
      <c r="AY95" s="40"/>
      <c r="AZ95" s="250" t="str">
        <f>IF(V95="","",EOMONTH(EDATE(Tabla1[[#This Row],[Fecha Finalización]],3),0))</f>
        <v/>
      </c>
      <c r="BA95" s="40"/>
      <c r="BB95" s="40"/>
      <c r="BC95" s="237"/>
      <c r="BD95" s="235" t="str">
        <f>IF(F95="","",Tabla1[[#This Row],[sem 01]]&amp;Tabla1[[#This Row],[sem 02]]&amp;Tabla1[[#This Row],[sem 03]])</f>
        <v/>
      </c>
      <c r="BE95" s="236"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9"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10"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10"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10" t="str">
        <f>IF(Tabla1[[#This Row],[Fecha Inicio grupo]]="","",IFERROR(VLOOKUP(Tabla1[[#This Row],[Mes de Alta como miembro]],Parámetros!$AM$2:$AN$16,2,0),"01/01/1900"))</f>
        <v/>
      </c>
    </row>
    <row r="96" spans="1:63" ht="14.45">
      <c r="A96" s="69">
        <v>93</v>
      </c>
      <c r="B96" s="29"/>
      <c r="C96" s="35"/>
      <c r="D96" s="43"/>
      <c r="E96" s="65"/>
      <c r="F96" s="46"/>
      <c r="G96" s="46"/>
      <c r="H96" s="165"/>
      <c r="I96" s="43"/>
      <c r="J96" s="29"/>
      <c r="K96" s="70"/>
      <c r="L96" s="69"/>
      <c r="M96" s="47"/>
      <c r="N96" s="239" t="str">
        <f ca="1">IF(Tabla1[[#This Row],[Fecha de nac]]="","",IF(Tabla1[[#This Row],[Fecha Finalización]] &gt;=TODAY(), DATEDIF(Tabla1[[#This Row],[Fecha de nac]],TODAY(),"y"), ROUNDDOWN((Tabla1[[#This Row],[Fecha Finalización]] -Tabla1[[#This Row],[Fecha de nac]])/365,0)))</f>
        <v/>
      </c>
      <c r="O96" s="171"/>
      <c r="P96" s="35"/>
      <c r="Q96" s="68"/>
      <c r="R96" s="68"/>
      <c r="S96" s="68"/>
      <c r="T96" s="68"/>
      <c r="U96" s="244" t="str">
        <f>IF(F96="","",Tabla1[[#This Row],[Fecha Inicio grupo]]+3*7-7)</f>
        <v/>
      </c>
      <c r="V96" s="245" t="str">
        <f>IF(F96="","",EDATE(Tabla1[[#This Row],[Fecha Inicio grupo]],3))</f>
        <v/>
      </c>
      <c r="W96" s="30"/>
      <c r="X96" s="30"/>
      <c r="Y96" s="77"/>
      <c r="Z96" s="77"/>
      <c r="AA96" s="77"/>
      <c r="AB96" s="77"/>
      <c r="AC96" s="77"/>
      <c r="AD96" s="77"/>
      <c r="AE96" s="77"/>
      <c r="AF96" s="77"/>
      <c r="AG96" s="77"/>
      <c r="AH96" s="77"/>
      <c r="AI96" s="77"/>
      <c r="AJ96" s="77"/>
      <c r="AK96" s="77"/>
      <c r="AL96" s="77"/>
      <c r="AM96" s="77"/>
      <c r="AN96" s="77"/>
      <c r="AO96" s="146"/>
      <c r="AP96" s="247" t="str">
        <f>IF(F96="","",IFERROR(VLOOKUP(SUBSTITUTE(SUBSTITUTE(Tabla1[[#This Row],[Uso Sistemas]],"T","P"),"N","F"),Parámetros!$M$2:$N$17,2,0),"Completar hasta 3ra sem. para evaluar a Probacionista"))</f>
        <v/>
      </c>
      <c r="AQ96" s="40"/>
      <c r="AR96" s="202"/>
      <c r="AS96" s="40"/>
      <c r="AT96" s="29"/>
      <c r="AU96" s="56"/>
      <c r="AV96" s="56"/>
      <c r="AW96" s="56"/>
      <c r="AX96" s="249" t="str">
        <f>IF(V96="","",EOMONTH(EDATE(Tabla1[[#This Row],[Fecha Finalización]],2),0))</f>
        <v/>
      </c>
      <c r="AY96" s="40"/>
      <c r="AZ96" s="250" t="str">
        <f>IF(V96="","",EOMONTH(EDATE(Tabla1[[#This Row],[Fecha Finalización]],3),0))</f>
        <v/>
      </c>
      <c r="BA96" s="40"/>
      <c r="BB96" s="40"/>
      <c r="BC96" s="237"/>
      <c r="BD96" s="235" t="str">
        <f>IF(F96="","",Tabla1[[#This Row],[sem 01]]&amp;Tabla1[[#This Row],[sem 02]]&amp;Tabla1[[#This Row],[sem 03]])</f>
        <v/>
      </c>
      <c r="BE96" s="236"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9"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10"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10"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10" t="str">
        <f>IF(Tabla1[[#This Row],[Fecha Inicio grupo]]="","",IFERROR(VLOOKUP(Tabla1[[#This Row],[Mes de Alta como miembro]],Parámetros!$AM$2:$AN$16,2,0),"01/01/1900"))</f>
        <v/>
      </c>
    </row>
    <row r="97" spans="1:63" ht="14.45">
      <c r="A97" s="69">
        <v>94</v>
      </c>
      <c r="B97" s="29"/>
      <c r="C97" s="35"/>
      <c r="D97" s="43"/>
      <c r="E97" s="65"/>
      <c r="F97" s="46"/>
      <c r="G97" s="46"/>
      <c r="H97" s="165"/>
      <c r="I97" s="43"/>
      <c r="J97" s="29"/>
      <c r="K97" s="70"/>
      <c r="L97" s="69"/>
      <c r="M97" s="47"/>
      <c r="N97" s="239" t="str">
        <f ca="1">IF(Tabla1[[#This Row],[Fecha de nac]]="","",IF(Tabla1[[#This Row],[Fecha Finalización]] &gt;=TODAY(), DATEDIF(Tabla1[[#This Row],[Fecha de nac]],TODAY(),"y"), ROUNDDOWN((Tabla1[[#This Row],[Fecha Finalización]] -Tabla1[[#This Row],[Fecha de nac]])/365,0)))</f>
        <v/>
      </c>
      <c r="O97" s="171"/>
      <c r="P97" s="35"/>
      <c r="Q97" s="68"/>
      <c r="R97" s="68"/>
      <c r="S97" s="68"/>
      <c r="T97" s="68"/>
      <c r="U97" s="244" t="str">
        <f>IF(F97="","",Tabla1[[#This Row],[Fecha Inicio grupo]]+3*7-7)</f>
        <v/>
      </c>
      <c r="V97" s="245" t="str">
        <f>IF(F97="","",EDATE(Tabla1[[#This Row],[Fecha Inicio grupo]],3))</f>
        <v/>
      </c>
      <c r="W97" s="30"/>
      <c r="X97" s="30"/>
      <c r="Y97" s="77"/>
      <c r="Z97" s="77"/>
      <c r="AA97" s="77"/>
      <c r="AB97" s="77"/>
      <c r="AC97" s="77"/>
      <c r="AD97" s="77"/>
      <c r="AE97" s="77"/>
      <c r="AF97" s="77"/>
      <c r="AG97" s="77"/>
      <c r="AH97" s="77"/>
      <c r="AI97" s="77"/>
      <c r="AJ97" s="77"/>
      <c r="AK97" s="77"/>
      <c r="AL97" s="77"/>
      <c r="AM97" s="77"/>
      <c r="AN97" s="77"/>
      <c r="AO97" s="146"/>
      <c r="AP97" s="247" t="str">
        <f>IF(F97="","",IFERROR(VLOOKUP(SUBSTITUTE(SUBSTITUTE(Tabla1[[#This Row],[Uso Sistemas]],"T","P"),"N","F"),Parámetros!$M$2:$N$17,2,0),"Completar hasta 3ra sem. para evaluar a Probacionista"))</f>
        <v/>
      </c>
      <c r="AQ97" s="40"/>
      <c r="AR97" s="40"/>
      <c r="AS97" s="40"/>
      <c r="AT97" s="29"/>
      <c r="AU97" s="56"/>
      <c r="AV97" s="56"/>
      <c r="AW97" s="56"/>
      <c r="AX97" s="249" t="str">
        <f>IF(V97="","",EOMONTH(EDATE(Tabla1[[#This Row],[Fecha Finalización]],2),0))</f>
        <v/>
      </c>
      <c r="AY97" s="40"/>
      <c r="AZ97" s="250" t="str">
        <f>IF(V97="","",EOMONTH(EDATE(Tabla1[[#This Row],[Fecha Finalización]],3),0))</f>
        <v/>
      </c>
      <c r="BA97" s="40"/>
      <c r="BB97" s="40"/>
      <c r="BC97" s="237"/>
      <c r="BD97" s="235" t="str">
        <f>IF(F97="","",Tabla1[[#This Row],[sem 01]]&amp;Tabla1[[#This Row],[sem 02]]&amp;Tabla1[[#This Row],[sem 03]])</f>
        <v/>
      </c>
      <c r="BE97" s="236"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9"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10"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10"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10" t="str">
        <f>IF(Tabla1[[#This Row],[Fecha Inicio grupo]]="","",IFERROR(VLOOKUP(Tabla1[[#This Row],[Mes de Alta como miembro]],Parámetros!$AM$2:$AN$16,2,0),"01/01/1900"))</f>
        <v/>
      </c>
    </row>
    <row r="98" spans="1:63" ht="14.45">
      <c r="A98" s="69">
        <v>95</v>
      </c>
      <c r="B98" s="29"/>
      <c r="C98" s="35"/>
      <c r="D98" s="43"/>
      <c r="E98" s="65"/>
      <c r="F98" s="46"/>
      <c r="G98" s="46"/>
      <c r="H98" s="165"/>
      <c r="I98" s="43"/>
      <c r="J98" s="29"/>
      <c r="K98" s="70"/>
      <c r="L98" s="69"/>
      <c r="M98" s="47"/>
      <c r="N98" s="239" t="str">
        <f ca="1">IF(Tabla1[[#This Row],[Fecha de nac]]="","",IF(Tabla1[[#This Row],[Fecha Finalización]] &gt;=TODAY(), DATEDIF(Tabla1[[#This Row],[Fecha de nac]],TODAY(),"y"), ROUNDDOWN((Tabla1[[#This Row],[Fecha Finalización]] -Tabla1[[#This Row],[Fecha de nac]])/365,0)))</f>
        <v/>
      </c>
      <c r="O98" s="171"/>
      <c r="P98" s="35"/>
      <c r="Q98" s="68"/>
      <c r="R98" s="68"/>
      <c r="S98" s="68"/>
      <c r="T98" s="68"/>
      <c r="U98" s="244" t="str">
        <f>IF(F98="","",Tabla1[[#This Row],[Fecha Inicio grupo]]+3*7-7)</f>
        <v/>
      </c>
      <c r="V98" s="245" t="str">
        <f>IF(F98="","",EDATE(Tabla1[[#This Row],[Fecha Inicio grupo]],3))</f>
        <v/>
      </c>
      <c r="W98" s="30"/>
      <c r="X98" s="30"/>
      <c r="Y98" s="77"/>
      <c r="Z98" s="77"/>
      <c r="AA98" s="77"/>
      <c r="AB98" s="77"/>
      <c r="AC98" s="77"/>
      <c r="AD98" s="77"/>
      <c r="AE98" s="77"/>
      <c r="AF98" s="77"/>
      <c r="AG98" s="77"/>
      <c r="AH98" s="77"/>
      <c r="AI98" s="77"/>
      <c r="AJ98" s="77"/>
      <c r="AK98" s="77"/>
      <c r="AL98" s="77"/>
      <c r="AM98" s="77"/>
      <c r="AN98" s="77"/>
      <c r="AO98" s="146"/>
      <c r="AP98" s="247" t="str">
        <f>IF(F98="","",IFERROR(VLOOKUP(SUBSTITUTE(SUBSTITUTE(Tabla1[[#This Row],[Uso Sistemas]],"T","P"),"N","F"),Parámetros!$M$2:$N$17,2,0),"Completar hasta 3ra sem. para evaluar a Probacionista"))</f>
        <v/>
      </c>
      <c r="AQ98" s="40"/>
      <c r="AR98" s="40"/>
      <c r="AS98" s="40"/>
      <c r="AT98" s="29"/>
      <c r="AU98" s="56"/>
      <c r="AV98" s="56"/>
      <c r="AW98" s="56"/>
      <c r="AX98" s="249" t="str">
        <f>IF(V98="","",EOMONTH(EDATE(Tabla1[[#This Row],[Fecha Finalización]],2),0))</f>
        <v/>
      </c>
      <c r="AY98" s="40"/>
      <c r="AZ98" s="250" t="str">
        <f>IF(V98="","",EOMONTH(EDATE(Tabla1[[#This Row],[Fecha Finalización]],3),0))</f>
        <v/>
      </c>
      <c r="BA98" s="40"/>
      <c r="BB98" s="40"/>
      <c r="BC98" s="237"/>
      <c r="BD98" s="235" t="str">
        <f>IF(F98="","",Tabla1[[#This Row],[sem 01]]&amp;Tabla1[[#This Row],[sem 02]]&amp;Tabla1[[#This Row],[sem 03]])</f>
        <v/>
      </c>
      <c r="BE98" s="236"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9"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10"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10"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10" t="str">
        <f>IF(Tabla1[[#This Row],[Fecha Inicio grupo]]="","",IFERROR(VLOOKUP(Tabla1[[#This Row],[Mes de Alta como miembro]],Parámetros!$AM$2:$AN$16,2,0),"01/01/1900"))</f>
        <v/>
      </c>
    </row>
    <row r="99" spans="1:63" ht="14.45">
      <c r="A99" s="69">
        <v>96</v>
      </c>
      <c r="B99" s="29"/>
      <c r="C99" s="35"/>
      <c r="D99" s="43"/>
      <c r="E99" s="65"/>
      <c r="F99" s="46"/>
      <c r="G99" s="46"/>
      <c r="H99" s="165"/>
      <c r="I99" s="43"/>
      <c r="J99" s="29"/>
      <c r="K99" s="70"/>
      <c r="L99" s="69"/>
      <c r="M99" s="47"/>
      <c r="N99" s="239" t="str">
        <f ca="1">IF(Tabla1[[#This Row],[Fecha de nac]]="","",IF(Tabla1[[#This Row],[Fecha Finalización]] &gt;=TODAY(), DATEDIF(Tabla1[[#This Row],[Fecha de nac]],TODAY(),"y"), ROUNDDOWN((Tabla1[[#This Row],[Fecha Finalización]] -Tabla1[[#This Row],[Fecha de nac]])/365,0)))</f>
        <v/>
      </c>
      <c r="O99" s="171"/>
      <c r="P99" s="35"/>
      <c r="Q99" s="68"/>
      <c r="R99" s="68"/>
      <c r="S99" s="68"/>
      <c r="T99" s="68"/>
      <c r="U99" s="244" t="str">
        <f>IF(F99="","",Tabla1[[#This Row],[Fecha Inicio grupo]]+3*7-7)</f>
        <v/>
      </c>
      <c r="V99" s="245" t="str">
        <f>IF(F99="","",EDATE(Tabla1[[#This Row],[Fecha Inicio grupo]],3))</f>
        <v/>
      </c>
      <c r="W99" s="30"/>
      <c r="X99" s="30"/>
      <c r="Y99" s="77"/>
      <c r="Z99" s="77"/>
      <c r="AA99" s="77"/>
      <c r="AB99" s="77"/>
      <c r="AC99" s="77"/>
      <c r="AD99" s="77"/>
      <c r="AE99" s="77"/>
      <c r="AF99" s="77"/>
      <c r="AG99" s="77"/>
      <c r="AH99" s="77"/>
      <c r="AI99" s="77"/>
      <c r="AJ99" s="77"/>
      <c r="AK99" s="77"/>
      <c r="AL99" s="77"/>
      <c r="AM99" s="77"/>
      <c r="AN99" s="77"/>
      <c r="AO99" s="146"/>
      <c r="AP99" s="247" t="str">
        <f>IF(F99="","",IFERROR(VLOOKUP(SUBSTITUTE(SUBSTITUTE(Tabla1[[#This Row],[Uso Sistemas]],"T","P"),"N","F"),Parámetros!$M$2:$N$17,2,0),"Completar hasta 3ra sem. para evaluar a Probacionista"))</f>
        <v/>
      </c>
      <c r="AQ99" s="40"/>
      <c r="AR99" s="40"/>
      <c r="AS99" s="40"/>
      <c r="AT99" s="29"/>
      <c r="AU99" s="56"/>
      <c r="AV99" s="56"/>
      <c r="AW99" s="56"/>
      <c r="AX99" s="249" t="str">
        <f>IF(V99="","",EOMONTH(EDATE(Tabla1[[#This Row],[Fecha Finalización]],2),0))</f>
        <v/>
      </c>
      <c r="AY99" s="40"/>
      <c r="AZ99" s="250" t="str">
        <f>IF(V99="","",EOMONTH(EDATE(Tabla1[[#This Row],[Fecha Finalización]],3),0))</f>
        <v/>
      </c>
      <c r="BA99" s="40"/>
      <c r="BB99" s="40"/>
      <c r="BC99" s="237"/>
      <c r="BD99" s="235" t="str">
        <f>IF(F99="","",Tabla1[[#This Row],[sem 01]]&amp;Tabla1[[#This Row],[sem 02]]&amp;Tabla1[[#This Row],[sem 03]])</f>
        <v/>
      </c>
      <c r="BE99" s="236"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9"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10"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10"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10" t="str">
        <f>IF(Tabla1[[#This Row],[Fecha Inicio grupo]]="","",IFERROR(VLOOKUP(Tabla1[[#This Row],[Mes de Alta como miembro]],Parámetros!$AM$2:$AN$16,2,0),"01/01/1900"))</f>
        <v/>
      </c>
    </row>
    <row r="100" spans="1:63" ht="14.45">
      <c r="A100" s="69">
        <v>97</v>
      </c>
      <c r="B100" s="29"/>
      <c r="C100" s="35"/>
      <c r="D100" s="43"/>
      <c r="E100" s="65"/>
      <c r="F100" s="46"/>
      <c r="G100" s="46"/>
      <c r="H100" s="165"/>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1"/>
      <c r="P100" s="35"/>
      <c r="Q100" s="68"/>
      <c r="R100" s="68"/>
      <c r="S100" s="68"/>
      <c r="T100" s="68"/>
      <c r="U100" s="244" t="str">
        <f>IF(F100="","",Tabla1[[#This Row],[Fecha Inicio grupo]]+3*7-7)</f>
        <v/>
      </c>
      <c r="V100" s="245"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6"/>
      <c r="AP100" s="247" t="str">
        <f>IF(F100="","",IFERROR(VLOOKUP(SUBSTITUTE(SUBSTITUTE(Tabla1[[#This Row],[Uso Sistemas]],"T","P"),"N","F"),Parámetros!$M$2:$N$17,2,0),"Completar hasta 3ra sem. para evaluar a Probacionista"))</f>
        <v/>
      </c>
      <c r="AQ100" s="40"/>
      <c r="AR100" s="40"/>
      <c r="AS100" s="40"/>
      <c r="AT100" s="29"/>
      <c r="AU100" s="56"/>
      <c r="AV100" s="56"/>
      <c r="AW100" s="56"/>
      <c r="AX100" s="249" t="str">
        <f>IF(V100="","",EOMONTH(EDATE(Tabla1[[#This Row],[Fecha Finalización]],2),0))</f>
        <v/>
      </c>
      <c r="AY100" s="40"/>
      <c r="AZ100" s="250" t="str">
        <f>IF(V100="","",EOMONTH(EDATE(Tabla1[[#This Row],[Fecha Finalización]],3),0))</f>
        <v/>
      </c>
      <c r="BA100" s="40"/>
      <c r="BB100" s="40"/>
      <c r="BC100" s="237"/>
      <c r="BD100" s="235" t="str">
        <f>IF(F100="","",Tabla1[[#This Row],[sem 01]]&amp;Tabla1[[#This Row],[sem 02]]&amp;Tabla1[[#This Row],[sem 03]])</f>
        <v/>
      </c>
      <c r="BE100" s="236"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9"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10"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10"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10" t="str">
        <f>IF(Tabla1[[#This Row],[Fecha Inicio grupo]]="","",IFERROR(VLOOKUP(Tabla1[[#This Row],[Mes de Alta como miembro]],Parámetros!$AM$2:$AN$16,2,0),"01/01/1900"))</f>
        <v/>
      </c>
    </row>
    <row r="101" spans="1:63" ht="14.45">
      <c r="A101" s="69">
        <v>98</v>
      </c>
      <c r="B101" s="29"/>
      <c r="C101" s="35"/>
      <c r="D101" s="43"/>
      <c r="E101" s="65"/>
      <c r="F101" s="46"/>
      <c r="G101" s="46"/>
      <c r="H101" s="165"/>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1"/>
      <c r="P101" s="35"/>
      <c r="Q101" s="68"/>
      <c r="R101" s="68"/>
      <c r="S101" s="68"/>
      <c r="T101" s="68"/>
      <c r="U101" s="244" t="str">
        <f>IF(F101="","",Tabla1[[#This Row],[Fecha Inicio grupo]]+3*7-7)</f>
        <v/>
      </c>
      <c r="V101" s="245"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6"/>
      <c r="AP101" s="247" t="str">
        <f>IF(F101="","",IFERROR(VLOOKUP(SUBSTITUTE(SUBSTITUTE(Tabla1[[#This Row],[Uso Sistemas]],"T","P"),"N","F"),Parámetros!$M$2:$N$17,2,0),"Completar hasta 3ra sem. para evaluar a Probacionista"))</f>
        <v/>
      </c>
      <c r="AQ101" s="40"/>
      <c r="AR101" s="40"/>
      <c r="AS101" s="40"/>
      <c r="AT101" s="29"/>
      <c r="AU101" s="56"/>
      <c r="AV101" s="56"/>
      <c r="AW101" s="56"/>
      <c r="AX101" s="249" t="str">
        <f>IF(V101="","",EOMONTH(EDATE(Tabla1[[#This Row],[Fecha Finalización]],2),0))</f>
        <v/>
      </c>
      <c r="AY101" s="40"/>
      <c r="AZ101" s="250" t="str">
        <f>IF(V101="","",EOMONTH(EDATE(Tabla1[[#This Row],[Fecha Finalización]],3),0))</f>
        <v/>
      </c>
      <c r="BA101" s="40"/>
      <c r="BB101" s="40"/>
      <c r="BC101" s="237"/>
      <c r="BD101" s="235" t="str">
        <f>IF(F101="","",Tabla1[[#This Row],[sem 01]]&amp;Tabla1[[#This Row],[sem 02]]&amp;Tabla1[[#This Row],[sem 03]])</f>
        <v/>
      </c>
      <c r="BE101" s="236"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9"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10"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10"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10" t="str">
        <f>IF(Tabla1[[#This Row],[Fecha Inicio grupo]]="","",IFERROR(VLOOKUP(Tabla1[[#This Row],[Mes de Alta como miembro]],Parámetros!$AM$2:$AN$16,2,0),"01/01/1900"))</f>
        <v/>
      </c>
    </row>
    <row r="102" spans="1:63" ht="14.45">
      <c r="A102" s="69">
        <v>99</v>
      </c>
      <c r="B102" s="29"/>
      <c r="C102" s="35"/>
      <c r="D102" s="43"/>
      <c r="E102" s="65"/>
      <c r="F102" s="46"/>
      <c r="G102" s="46"/>
      <c r="H102" s="165"/>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1"/>
      <c r="P102" s="35"/>
      <c r="Q102" s="68"/>
      <c r="R102" s="68"/>
      <c r="S102" s="68"/>
      <c r="T102" s="68"/>
      <c r="U102" s="244" t="str">
        <f>IF(F102="","",Tabla1[[#This Row],[Fecha Inicio grupo]]+3*7-7)</f>
        <v/>
      </c>
      <c r="V102" s="245"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6"/>
      <c r="AP102" s="247" t="str">
        <f>IF(F102="","",IFERROR(VLOOKUP(SUBSTITUTE(SUBSTITUTE(Tabla1[[#This Row],[Uso Sistemas]],"T","P"),"N","F"),Parámetros!$M$2:$N$17,2,0),"Completar hasta 3ra sem. para evaluar a Probacionista"))</f>
        <v/>
      </c>
      <c r="AQ102" s="40"/>
      <c r="AR102" s="40"/>
      <c r="AS102" s="40"/>
      <c r="AT102" s="29"/>
      <c r="AU102" s="56"/>
      <c r="AV102" s="56"/>
      <c r="AW102" s="56"/>
      <c r="AX102" s="249" t="str">
        <f>IF(V102="","",EOMONTH(EDATE(Tabla1[[#This Row],[Fecha Finalización]],2),0))</f>
        <v/>
      </c>
      <c r="AY102" s="40"/>
      <c r="AZ102" s="250" t="str">
        <f>IF(V102="","",EOMONTH(EDATE(Tabla1[[#This Row],[Fecha Finalización]],3),0))</f>
        <v/>
      </c>
      <c r="BA102" s="40"/>
      <c r="BB102" s="40"/>
      <c r="BC102" s="237"/>
      <c r="BD102" s="235" t="str">
        <f>IF(F102="","",Tabla1[[#This Row],[sem 01]]&amp;Tabla1[[#This Row],[sem 02]]&amp;Tabla1[[#This Row],[sem 03]])</f>
        <v/>
      </c>
      <c r="BE102" s="236"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9"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10"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10"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10" t="str">
        <f>IF(Tabla1[[#This Row],[Fecha Inicio grupo]]="","",IFERROR(VLOOKUP(Tabla1[[#This Row],[Mes de Alta como miembro]],Parámetros!$AM$2:$AN$16,2,0),"01/01/1900"))</f>
        <v/>
      </c>
    </row>
    <row r="103" spans="1:63" ht="14.45">
      <c r="A103" s="69">
        <v>100</v>
      </c>
      <c r="B103" s="29"/>
      <c r="C103" s="35"/>
      <c r="D103" s="43"/>
      <c r="E103" s="65"/>
      <c r="F103" s="46"/>
      <c r="G103" s="46"/>
      <c r="H103" s="165"/>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1"/>
      <c r="P103" s="35"/>
      <c r="Q103" s="68"/>
      <c r="R103" s="68"/>
      <c r="S103" s="68"/>
      <c r="T103" s="68"/>
      <c r="U103" s="244" t="str">
        <f>IF(F103="","",Tabla1[[#This Row],[Fecha Inicio grupo]]+3*7-7)</f>
        <v/>
      </c>
      <c r="V103" s="245"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6"/>
      <c r="AP103" s="247" t="str">
        <f>IF(F103="","",IFERROR(VLOOKUP(SUBSTITUTE(SUBSTITUTE(Tabla1[[#This Row],[Uso Sistemas]],"T","P"),"N","F"),Parámetros!$M$2:$N$17,2,0),"Completar hasta 3ra sem. para evaluar a Probacionista"))</f>
        <v/>
      </c>
      <c r="AQ103" s="40"/>
      <c r="AR103" s="40"/>
      <c r="AS103" s="40"/>
      <c r="AT103" s="29"/>
      <c r="AU103" s="56"/>
      <c r="AV103" s="56"/>
      <c r="AW103" s="56"/>
      <c r="AX103" s="249" t="str">
        <f>IF(V103="","",EOMONTH(EDATE(Tabla1[[#This Row],[Fecha Finalización]],2),0))</f>
        <v/>
      </c>
      <c r="AY103" s="40"/>
      <c r="AZ103" s="250" t="str">
        <f>IF(V103="","",EOMONTH(EDATE(Tabla1[[#This Row],[Fecha Finalización]],3),0))</f>
        <v/>
      </c>
      <c r="BA103" s="40"/>
      <c r="BB103" s="40"/>
      <c r="BC103" s="237"/>
      <c r="BD103" s="235" t="str">
        <f>IF(F103="","",Tabla1[[#This Row],[sem 01]]&amp;Tabla1[[#This Row],[sem 02]]&amp;Tabla1[[#This Row],[sem 03]])</f>
        <v/>
      </c>
      <c r="BE103" s="236"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9"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10"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10"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10" t="str">
        <f>IF(Tabla1[[#This Row],[Fecha Inicio grupo]]="","",IFERROR(VLOOKUP(Tabla1[[#This Row],[Mes de Alta como miembro]],Parámetros!$AM$2:$AN$16,2,0),"01/01/1900"))</f>
        <v/>
      </c>
    </row>
    <row r="104" spans="1:63" ht="14.45">
      <c r="A104" s="69">
        <v>101</v>
      </c>
      <c r="B104" s="29"/>
      <c r="C104" s="35"/>
      <c r="D104" s="43"/>
      <c r="E104" s="65"/>
      <c r="F104" s="46"/>
      <c r="G104" s="46"/>
      <c r="H104" s="165"/>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1"/>
      <c r="P104" s="35"/>
      <c r="Q104" s="68"/>
      <c r="R104" s="68"/>
      <c r="S104" s="68"/>
      <c r="T104" s="68"/>
      <c r="U104" s="244" t="str">
        <f>IF(F104="","",Tabla1[[#This Row],[Fecha Inicio grupo]]+3*7-7)</f>
        <v/>
      </c>
      <c r="V104" s="245"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6"/>
      <c r="AP104" s="247" t="str">
        <f>IF(F104="","",IFERROR(VLOOKUP(SUBSTITUTE(SUBSTITUTE(Tabla1[[#This Row],[Uso Sistemas]],"T","P"),"N","F"),Parámetros!$M$2:$N$17,2,0),"Completar hasta 3ra sem. para evaluar a Probacionista"))</f>
        <v/>
      </c>
      <c r="AQ104" s="40"/>
      <c r="AR104" s="40"/>
      <c r="AS104" s="40"/>
      <c r="AT104" s="29"/>
      <c r="AU104" s="56"/>
      <c r="AV104" s="56"/>
      <c r="AW104" s="56"/>
      <c r="AX104" s="249" t="str">
        <f>IF(V104="","",EOMONTH(EDATE(Tabla1[[#This Row],[Fecha Finalización]],2),0))</f>
        <v/>
      </c>
      <c r="AY104" s="40"/>
      <c r="AZ104" s="250" t="str">
        <f>IF(V104="","",EOMONTH(EDATE(Tabla1[[#This Row],[Fecha Finalización]],3),0))</f>
        <v/>
      </c>
      <c r="BA104" s="40"/>
      <c r="BB104" s="40"/>
      <c r="BC104" s="237"/>
      <c r="BD104" s="235" t="str">
        <f>IF(F104="","",Tabla1[[#This Row],[sem 01]]&amp;Tabla1[[#This Row],[sem 02]]&amp;Tabla1[[#This Row],[sem 03]])</f>
        <v/>
      </c>
      <c r="BE104" s="236"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9"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10"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10"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10" t="str">
        <f>IF(Tabla1[[#This Row],[Fecha Inicio grupo]]="","",IFERROR(VLOOKUP(Tabla1[[#This Row],[Mes de Alta como miembro]],Parámetros!$AM$2:$AN$16,2,0),"01/01/1900"))</f>
        <v/>
      </c>
    </row>
    <row r="105" spans="1:63" ht="14.45">
      <c r="A105" s="69">
        <v>102</v>
      </c>
      <c r="B105" s="29"/>
      <c r="C105" s="35"/>
      <c r="D105" s="43"/>
      <c r="E105" s="65"/>
      <c r="F105" s="46"/>
      <c r="G105" s="46"/>
      <c r="H105" s="165"/>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1"/>
      <c r="P105" s="35"/>
      <c r="Q105" s="68"/>
      <c r="R105" s="68"/>
      <c r="S105" s="68"/>
      <c r="T105" s="68"/>
      <c r="U105" s="244" t="str">
        <f>IF(F105="","",Tabla1[[#This Row],[Fecha Inicio grupo]]+3*7-7)</f>
        <v/>
      </c>
      <c r="V105" s="245"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6"/>
      <c r="AP105" s="247" t="str">
        <f>IF(F105="","",IFERROR(VLOOKUP(SUBSTITUTE(SUBSTITUTE(Tabla1[[#This Row],[Uso Sistemas]],"T","P"),"N","F"),Parámetros!$M$2:$N$17,2,0),"Completar hasta 3ra sem. para evaluar a Probacionista"))</f>
        <v/>
      </c>
      <c r="AQ105" s="40"/>
      <c r="AR105" s="40"/>
      <c r="AS105" s="40"/>
      <c r="AT105" s="29"/>
      <c r="AU105" s="56"/>
      <c r="AV105" s="56"/>
      <c r="AW105" s="56"/>
      <c r="AX105" s="249" t="str">
        <f>IF(V105="","",EOMONTH(EDATE(Tabla1[[#This Row],[Fecha Finalización]],2),0))</f>
        <v/>
      </c>
      <c r="AY105" s="40"/>
      <c r="AZ105" s="250" t="str">
        <f>IF(V105="","",EOMONTH(EDATE(Tabla1[[#This Row],[Fecha Finalización]],3),0))</f>
        <v/>
      </c>
      <c r="BA105" s="40"/>
      <c r="BB105" s="40"/>
      <c r="BC105" s="237"/>
      <c r="BD105" s="235" t="str">
        <f>IF(F105="","",Tabla1[[#This Row],[sem 01]]&amp;Tabla1[[#This Row],[sem 02]]&amp;Tabla1[[#This Row],[sem 03]])</f>
        <v/>
      </c>
      <c r="BE105" s="236"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9"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10"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10"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10" t="str">
        <f>IF(Tabla1[[#This Row],[Fecha Inicio grupo]]="","",IFERROR(VLOOKUP(Tabla1[[#This Row],[Mes de Alta como miembro]],Parámetros!$AM$2:$AN$16,2,0),"01/01/1900"))</f>
        <v/>
      </c>
    </row>
    <row r="106" spans="1:63" ht="14.45">
      <c r="A106" s="69">
        <v>103</v>
      </c>
      <c r="B106" s="29"/>
      <c r="C106" s="35"/>
      <c r="D106" s="43"/>
      <c r="E106" s="65"/>
      <c r="F106" s="46"/>
      <c r="G106" s="46"/>
      <c r="H106" s="165"/>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1"/>
      <c r="P106" s="35"/>
      <c r="Q106" s="68"/>
      <c r="R106" s="68"/>
      <c r="S106" s="68"/>
      <c r="T106" s="68"/>
      <c r="U106" s="244" t="str">
        <f>IF(F106="","",Tabla1[[#This Row],[Fecha Inicio grupo]]+3*7-7)</f>
        <v/>
      </c>
      <c r="V106" s="245"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6"/>
      <c r="AP106" s="247" t="str">
        <f>IF(F106="","",IFERROR(VLOOKUP(SUBSTITUTE(SUBSTITUTE(Tabla1[[#This Row],[Uso Sistemas]],"T","P"),"N","F"),Parámetros!$M$2:$N$17,2,0),"Completar hasta 3ra sem. para evaluar a Probacionista"))</f>
        <v/>
      </c>
      <c r="AQ106" s="40"/>
      <c r="AR106" s="40"/>
      <c r="AS106" s="40"/>
      <c r="AT106" s="29"/>
      <c r="AU106" s="56"/>
      <c r="AV106" s="56"/>
      <c r="AW106" s="56"/>
      <c r="AX106" s="249" t="str">
        <f>IF(V106="","",EOMONTH(EDATE(Tabla1[[#This Row],[Fecha Finalización]],2),0))</f>
        <v/>
      </c>
      <c r="AY106" s="40"/>
      <c r="AZ106" s="250" t="str">
        <f>IF(V106="","",EOMONTH(EDATE(Tabla1[[#This Row],[Fecha Finalización]],3),0))</f>
        <v/>
      </c>
      <c r="BA106" s="40"/>
      <c r="BB106" s="40"/>
      <c r="BC106" s="237"/>
      <c r="BD106" s="235" t="str">
        <f>IF(F106="","",Tabla1[[#This Row],[sem 01]]&amp;Tabla1[[#This Row],[sem 02]]&amp;Tabla1[[#This Row],[sem 03]])</f>
        <v/>
      </c>
      <c r="BE106" s="236"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9"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10"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10"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10" t="str">
        <f>IF(Tabla1[[#This Row],[Fecha Inicio grupo]]="","",IFERROR(VLOOKUP(Tabla1[[#This Row],[Mes de Alta como miembro]],Parámetros!$AM$2:$AN$16,2,0),"01/01/1900"))</f>
        <v/>
      </c>
    </row>
    <row r="107" spans="1:63" ht="14.45">
      <c r="A107" s="69">
        <v>104</v>
      </c>
      <c r="B107" s="29"/>
      <c r="C107" s="35"/>
      <c r="D107" s="43"/>
      <c r="E107" s="65"/>
      <c r="F107" s="46"/>
      <c r="G107" s="46"/>
      <c r="H107" s="165"/>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1"/>
      <c r="P107" s="35"/>
      <c r="Q107" s="68"/>
      <c r="R107" s="68"/>
      <c r="S107" s="68"/>
      <c r="T107" s="68"/>
      <c r="U107" s="244" t="str">
        <f>IF(F107="","",Tabla1[[#This Row],[Fecha Inicio grupo]]+3*7-7)</f>
        <v/>
      </c>
      <c r="V107" s="245"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6"/>
      <c r="AP107" s="247" t="str">
        <f>IF(F107="","",IFERROR(VLOOKUP(SUBSTITUTE(SUBSTITUTE(Tabla1[[#This Row],[Uso Sistemas]],"T","P"),"N","F"),Parámetros!$M$2:$N$17,2,0),"Completar hasta 3ra sem. para evaluar a Probacionista"))</f>
        <v/>
      </c>
      <c r="AQ107" s="40"/>
      <c r="AR107" s="40"/>
      <c r="AS107" s="40"/>
      <c r="AT107" s="29"/>
      <c r="AU107" s="56"/>
      <c r="AV107" s="56"/>
      <c r="AW107" s="56"/>
      <c r="AX107" s="249" t="str">
        <f>IF(V107="","",EOMONTH(EDATE(Tabla1[[#This Row],[Fecha Finalización]],2),0))</f>
        <v/>
      </c>
      <c r="AY107" s="40"/>
      <c r="AZ107" s="250" t="str">
        <f>IF(V107="","",EOMONTH(EDATE(Tabla1[[#This Row],[Fecha Finalización]],3),0))</f>
        <v/>
      </c>
      <c r="BA107" s="40"/>
      <c r="BB107" s="40"/>
      <c r="BC107" s="237"/>
      <c r="BD107" s="235" t="str">
        <f>IF(F107="","",Tabla1[[#This Row],[sem 01]]&amp;Tabla1[[#This Row],[sem 02]]&amp;Tabla1[[#This Row],[sem 03]])</f>
        <v/>
      </c>
      <c r="BE107" s="236"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9"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10"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10"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10" t="str">
        <f>IF(Tabla1[[#This Row],[Fecha Inicio grupo]]="","",IFERROR(VLOOKUP(Tabla1[[#This Row],[Mes de Alta como miembro]],Parámetros!$AM$2:$AN$16,2,0),"01/01/1900"))</f>
        <v/>
      </c>
    </row>
    <row r="108" spans="1:63" ht="14.45">
      <c r="A108" s="69">
        <v>105</v>
      </c>
      <c r="B108" s="29"/>
      <c r="C108" s="35"/>
      <c r="D108" s="43"/>
      <c r="E108" s="65"/>
      <c r="F108" s="46"/>
      <c r="G108" s="46"/>
      <c r="H108" s="165"/>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1"/>
      <c r="P108" s="35"/>
      <c r="Q108" s="68"/>
      <c r="R108" s="68"/>
      <c r="S108" s="68"/>
      <c r="T108" s="68"/>
      <c r="U108" s="244" t="str">
        <f>IF(F108="","",Tabla1[[#This Row],[Fecha Inicio grupo]]+3*7-7)</f>
        <v/>
      </c>
      <c r="V108" s="245"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6"/>
      <c r="AP108" s="247" t="str">
        <f>IF(F108="","",IFERROR(VLOOKUP(SUBSTITUTE(SUBSTITUTE(Tabla1[[#This Row],[Uso Sistemas]],"T","P"),"N","F"),Parámetros!$M$2:$N$17,2,0),"Completar hasta 3ra sem. para evaluar a Probacionista"))</f>
        <v/>
      </c>
      <c r="AQ108" s="40"/>
      <c r="AR108" s="40"/>
      <c r="AS108" s="40"/>
      <c r="AT108" s="29"/>
      <c r="AU108" s="56"/>
      <c r="AV108" s="56"/>
      <c r="AW108" s="56"/>
      <c r="AX108" s="249" t="str">
        <f>IF(V108="","",EOMONTH(EDATE(Tabla1[[#This Row],[Fecha Finalización]],2),0))</f>
        <v/>
      </c>
      <c r="AY108" s="40"/>
      <c r="AZ108" s="250" t="str">
        <f>IF(V108="","",EOMONTH(EDATE(Tabla1[[#This Row],[Fecha Finalización]],3),0))</f>
        <v/>
      </c>
      <c r="BA108" s="40"/>
      <c r="BB108" s="40"/>
      <c r="BC108" s="237"/>
      <c r="BD108" s="235" t="str">
        <f>IF(F108="","",Tabla1[[#This Row],[sem 01]]&amp;Tabla1[[#This Row],[sem 02]]&amp;Tabla1[[#This Row],[sem 03]])</f>
        <v/>
      </c>
      <c r="BE108" s="236"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9"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10"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10"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10" t="str">
        <f>IF(Tabla1[[#This Row],[Fecha Inicio grupo]]="","",IFERROR(VLOOKUP(Tabla1[[#This Row],[Mes de Alta como miembro]],Parámetros!$AM$2:$AN$16,2,0),"01/01/1900"))</f>
        <v/>
      </c>
    </row>
    <row r="109" spans="1:63" ht="14.45">
      <c r="A109" s="69">
        <v>106</v>
      </c>
      <c r="B109" s="29"/>
      <c r="C109" s="35"/>
      <c r="D109" s="43"/>
      <c r="E109" s="65"/>
      <c r="F109" s="46"/>
      <c r="G109" s="46"/>
      <c r="H109" s="165"/>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1"/>
      <c r="P109" s="35"/>
      <c r="Q109" s="68"/>
      <c r="R109" s="68"/>
      <c r="S109" s="68"/>
      <c r="T109" s="68"/>
      <c r="U109" s="244" t="str">
        <f>IF(F109="","",Tabla1[[#This Row],[Fecha Inicio grupo]]+3*7-7)</f>
        <v/>
      </c>
      <c r="V109" s="245"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6"/>
      <c r="AP109" s="247" t="str">
        <f>IF(F109="","",IFERROR(VLOOKUP(SUBSTITUTE(SUBSTITUTE(Tabla1[[#This Row],[Uso Sistemas]],"T","P"),"N","F"),Parámetros!$M$2:$N$17,2,0),"Completar hasta 3ra sem. para evaluar a Probacionista"))</f>
        <v/>
      </c>
      <c r="AQ109" s="40"/>
      <c r="AR109" s="40"/>
      <c r="AS109" s="40"/>
      <c r="AT109" s="29"/>
      <c r="AU109" s="56"/>
      <c r="AV109" s="56"/>
      <c r="AW109" s="56"/>
      <c r="AX109" s="249" t="str">
        <f>IF(V109="","",EOMONTH(EDATE(Tabla1[[#This Row],[Fecha Finalización]],2),0))</f>
        <v/>
      </c>
      <c r="AY109" s="40"/>
      <c r="AZ109" s="250" t="str">
        <f>IF(V109="","",EOMONTH(EDATE(Tabla1[[#This Row],[Fecha Finalización]],3),0))</f>
        <v/>
      </c>
      <c r="BA109" s="40"/>
      <c r="BB109" s="40"/>
      <c r="BC109" s="237"/>
      <c r="BD109" s="235" t="str">
        <f>IF(F109="","",Tabla1[[#This Row],[sem 01]]&amp;Tabla1[[#This Row],[sem 02]]&amp;Tabla1[[#This Row],[sem 03]])</f>
        <v/>
      </c>
      <c r="BE109" s="236"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9"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10"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10"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10" t="str">
        <f>IF(Tabla1[[#This Row],[Fecha Inicio grupo]]="","",IFERROR(VLOOKUP(Tabla1[[#This Row],[Mes de Alta como miembro]],Parámetros!$AM$2:$AN$16,2,0),"01/01/1900"))</f>
        <v/>
      </c>
    </row>
    <row r="110" spans="1:63" ht="14.45">
      <c r="A110" s="69">
        <v>107</v>
      </c>
      <c r="B110" s="29"/>
      <c r="C110" s="35"/>
      <c r="D110" s="43"/>
      <c r="E110" s="65"/>
      <c r="F110" s="46"/>
      <c r="G110" s="46"/>
      <c r="H110" s="165"/>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1"/>
      <c r="P110" s="35"/>
      <c r="Q110" s="68"/>
      <c r="R110" s="68"/>
      <c r="S110" s="68"/>
      <c r="T110" s="68"/>
      <c r="U110" s="244" t="str">
        <f>IF(F110="","",Tabla1[[#This Row],[Fecha Inicio grupo]]+3*7-7)</f>
        <v/>
      </c>
      <c r="V110" s="245"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6"/>
      <c r="AP110" s="247" t="str">
        <f>IF(F110="","",IFERROR(VLOOKUP(SUBSTITUTE(SUBSTITUTE(Tabla1[[#This Row],[Uso Sistemas]],"T","P"),"N","F"),Parámetros!$M$2:$N$17,2,0),"Completar hasta 3ra sem. para evaluar a Probacionista"))</f>
        <v/>
      </c>
      <c r="AQ110" s="40"/>
      <c r="AR110" s="40"/>
      <c r="AS110" s="40"/>
      <c r="AT110" s="29"/>
      <c r="AU110" s="56"/>
      <c r="AV110" s="56"/>
      <c r="AW110" s="56"/>
      <c r="AX110" s="249" t="str">
        <f>IF(V110="","",EOMONTH(EDATE(Tabla1[[#This Row],[Fecha Finalización]],2),0))</f>
        <v/>
      </c>
      <c r="AY110" s="40"/>
      <c r="AZ110" s="250" t="str">
        <f>IF(V110="","",EOMONTH(EDATE(Tabla1[[#This Row],[Fecha Finalización]],3),0))</f>
        <v/>
      </c>
      <c r="BA110" s="40"/>
      <c r="BB110" s="40"/>
      <c r="BC110" s="237"/>
      <c r="BD110" s="235" t="str">
        <f>IF(F110="","",Tabla1[[#This Row],[sem 01]]&amp;Tabla1[[#This Row],[sem 02]]&amp;Tabla1[[#This Row],[sem 03]])</f>
        <v/>
      </c>
      <c r="BE110" s="236"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9"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10"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10"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10" t="str">
        <f>IF(Tabla1[[#This Row],[Fecha Inicio grupo]]="","",IFERROR(VLOOKUP(Tabla1[[#This Row],[Mes de Alta como miembro]],Parámetros!$AM$2:$AN$16,2,0),"01/01/1900"))</f>
        <v/>
      </c>
    </row>
    <row r="111" spans="1:63" ht="14.45">
      <c r="A111" s="69">
        <v>108</v>
      </c>
      <c r="B111" s="29"/>
      <c r="C111" s="35"/>
      <c r="D111" s="43"/>
      <c r="E111" s="65"/>
      <c r="F111" s="46"/>
      <c r="G111" s="46"/>
      <c r="H111" s="165"/>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1"/>
      <c r="P111" s="35"/>
      <c r="Q111" s="68"/>
      <c r="R111" s="68"/>
      <c r="S111" s="68"/>
      <c r="T111" s="68"/>
      <c r="U111" s="244" t="str">
        <f>IF(F111="","",Tabla1[[#This Row],[Fecha Inicio grupo]]+3*7-7)</f>
        <v/>
      </c>
      <c r="V111" s="245"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6"/>
      <c r="AP111" s="247" t="str">
        <f>IF(F111="","",IFERROR(VLOOKUP(SUBSTITUTE(SUBSTITUTE(Tabla1[[#This Row],[Uso Sistemas]],"T","P"),"N","F"),Parámetros!$M$2:$N$17,2,0),"Completar hasta 3ra sem. para evaluar a Probacionista"))</f>
        <v/>
      </c>
      <c r="AQ111" s="40"/>
      <c r="AR111" s="40"/>
      <c r="AS111" s="40"/>
      <c r="AT111" s="29"/>
      <c r="AU111" s="56"/>
      <c r="AV111" s="56"/>
      <c r="AW111" s="56"/>
      <c r="AX111" s="249" t="str">
        <f>IF(V111="","",EOMONTH(EDATE(Tabla1[[#This Row],[Fecha Finalización]],2),0))</f>
        <v/>
      </c>
      <c r="AY111" s="40"/>
      <c r="AZ111" s="250" t="str">
        <f>IF(V111="","",EOMONTH(EDATE(Tabla1[[#This Row],[Fecha Finalización]],3),0))</f>
        <v/>
      </c>
      <c r="BA111" s="40"/>
      <c r="BB111" s="40"/>
      <c r="BC111" s="237"/>
      <c r="BD111" s="235" t="str">
        <f>IF(F111="","",Tabla1[[#This Row],[sem 01]]&amp;Tabla1[[#This Row],[sem 02]]&amp;Tabla1[[#This Row],[sem 03]])</f>
        <v/>
      </c>
      <c r="BE111" s="236"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9"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10"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10"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10" t="str">
        <f>IF(Tabla1[[#This Row],[Fecha Inicio grupo]]="","",IFERROR(VLOOKUP(Tabla1[[#This Row],[Mes de Alta como miembro]],Parámetros!$AM$2:$AN$16,2,0),"01/01/1900"))</f>
        <v/>
      </c>
    </row>
    <row r="112" spans="1:63" ht="14.45">
      <c r="A112" s="69">
        <v>109</v>
      </c>
      <c r="B112" s="29"/>
      <c r="C112" s="35"/>
      <c r="D112" s="43"/>
      <c r="E112" s="65"/>
      <c r="F112" s="46"/>
      <c r="G112" s="46"/>
      <c r="H112" s="165"/>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1"/>
      <c r="P112" s="35"/>
      <c r="Q112" s="68"/>
      <c r="R112" s="68"/>
      <c r="S112" s="68"/>
      <c r="T112" s="68"/>
      <c r="U112" s="244" t="str">
        <f>IF(F112="","",Tabla1[[#This Row],[Fecha Inicio grupo]]+3*7-7)</f>
        <v/>
      </c>
      <c r="V112" s="245"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6"/>
      <c r="AP112" s="247" t="str">
        <f>IF(F112="","",IFERROR(VLOOKUP(SUBSTITUTE(SUBSTITUTE(Tabla1[[#This Row],[Uso Sistemas]],"T","P"),"N","F"),Parámetros!$M$2:$N$17,2,0),"Completar hasta 3ra sem. para evaluar a Probacionista"))</f>
        <v/>
      </c>
      <c r="AQ112" s="40"/>
      <c r="AR112" s="40"/>
      <c r="AS112" s="40"/>
      <c r="AT112" s="29"/>
      <c r="AU112" s="56"/>
      <c r="AV112" s="56"/>
      <c r="AW112" s="56"/>
      <c r="AX112" s="249" t="str">
        <f>IF(V112="","",EOMONTH(EDATE(Tabla1[[#This Row],[Fecha Finalización]],2),0))</f>
        <v/>
      </c>
      <c r="AY112" s="40"/>
      <c r="AZ112" s="250" t="str">
        <f>IF(V112="","",EOMONTH(EDATE(Tabla1[[#This Row],[Fecha Finalización]],3),0))</f>
        <v/>
      </c>
      <c r="BA112" s="40"/>
      <c r="BB112" s="40"/>
      <c r="BC112" s="237"/>
      <c r="BD112" s="235" t="str">
        <f>IF(F112="","",Tabla1[[#This Row],[sem 01]]&amp;Tabla1[[#This Row],[sem 02]]&amp;Tabla1[[#This Row],[sem 03]])</f>
        <v/>
      </c>
      <c r="BE112" s="236"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9"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10"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10"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10" t="str">
        <f>IF(Tabla1[[#This Row],[Fecha Inicio grupo]]="","",IFERROR(VLOOKUP(Tabla1[[#This Row],[Mes de Alta como miembro]],Parámetros!$AM$2:$AN$16,2,0),"01/01/1900"))</f>
        <v/>
      </c>
    </row>
    <row r="113" spans="1:63" ht="14.45">
      <c r="A113" s="69">
        <v>110</v>
      </c>
      <c r="B113" s="29"/>
      <c r="C113" s="35"/>
      <c r="D113" s="43"/>
      <c r="E113" s="65"/>
      <c r="F113" s="46"/>
      <c r="G113" s="46"/>
      <c r="H113" s="165"/>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1"/>
      <c r="P113" s="35"/>
      <c r="Q113" s="68"/>
      <c r="R113" s="68"/>
      <c r="S113" s="68"/>
      <c r="T113" s="68"/>
      <c r="U113" s="244" t="str">
        <f>IF(F113="","",Tabla1[[#This Row],[Fecha Inicio grupo]]+3*7-7)</f>
        <v/>
      </c>
      <c r="V113" s="245"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6"/>
      <c r="AP113" s="247" t="str">
        <f>IF(F113="","",IFERROR(VLOOKUP(SUBSTITUTE(SUBSTITUTE(Tabla1[[#This Row],[Uso Sistemas]],"T","P"),"N","F"),Parámetros!$M$2:$N$17,2,0),"Completar hasta 3ra sem. para evaluar a Probacionista"))</f>
        <v/>
      </c>
      <c r="AQ113" s="40"/>
      <c r="AR113" s="40"/>
      <c r="AS113" s="40"/>
      <c r="AT113" s="29"/>
      <c r="AU113" s="56"/>
      <c r="AV113" s="56"/>
      <c r="AW113" s="56"/>
      <c r="AX113" s="249" t="str">
        <f>IF(V113="","",EOMONTH(EDATE(Tabla1[[#This Row],[Fecha Finalización]],2),0))</f>
        <v/>
      </c>
      <c r="AY113" s="40"/>
      <c r="AZ113" s="250" t="str">
        <f>IF(V113="","",EOMONTH(EDATE(Tabla1[[#This Row],[Fecha Finalización]],3),0))</f>
        <v/>
      </c>
      <c r="BA113" s="40"/>
      <c r="BB113" s="40"/>
      <c r="BC113" s="237"/>
      <c r="BD113" s="235" t="str">
        <f>IF(F113="","",Tabla1[[#This Row],[sem 01]]&amp;Tabla1[[#This Row],[sem 02]]&amp;Tabla1[[#This Row],[sem 03]])</f>
        <v/>
      </c>
      <c r="BE113" s="236"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9"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10"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10"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10" t="str">
        <f>IF(Tabla1[[#This Row],[Fecha Inicio grupo]]="","",IFERROR(VLOOKUP(Tabla1[[#This Row],[Mes de Alta como miembro]],Parámetros!$AM$2:$AN$16,2,0),"01/01/1900"))</f>
        <v/>
      </c>
    </row>
    <row r="114" spans="1:63" ht="14.45">
      <c r="A114" s="69">
        <v>111</v>
      </c>
      <c r="B114" s="29"/>
      <c r="C114" s="35"/>
      <c r="D114" s="43"/>
      <c r="E114" s="65"/>
      <c r="F114" s="46"/>
      <c r="G114" s="46"/>
      <c r="H114" s="165"/>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1"/>
      <c r="P114" s="35"/>
      <c r="Q114" s="68"/>
      <c r="R114" s="68"/>
      <c r="S114" s="68"/>
      <c r="T114" s="68"/>
      <c r="U114" s="244" t="str">
        <f>IF(F114="","",Tabla1[[#This Row],[Fecha Inicio grupo]]+3*7-7)</f>
        <v/>
      </c>
      <c r="V114" s="245"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6"/>
      <c r="AP114" s="247" t="str">
        <f>IF(F114="","",IFERROR(VLOOKUP(SUBSTITUTE(SUBSTITUTE(Tabla1[[#This Row],[Uso Sistemas]],"T","P"),"N","F"),Parámetros!$M$2:$N$17,2,0),"Completar hasta 3ra sem. para evaluar a Probacionista"))</f>
        <v/>
      </c>
      <c r="AQ114" s="40"/>
      <c r="AR114" s="40"/>
      <c r="AS114" s="40"/>
      <c r="AT114" s="29"/>
      <c r="AU114" s="56"/>
      <c r="AV114" s="56"/>
      <c r="AW114" s="56"/>
      <c r="AX114" s="249" t="str">
        <f>IF(V114="","",EOMONTH(EDATE(Tabla1[[#This Row],[Fecha Finalización]],2),0))</f>
        <v/>
      </c>
      <c r="AY114" s="40"/>
      <c r="AZ114" s="250" t="str">
        <f>IF(V114="","",EOMONTH(EDATE(Tabla1[[#This Row],[Fecha Finalización]],3),0))</f>
        <v/>
      </c>
      <c r="BA114" s="40"/>
      <c r="BB114" s="40"/>
      <c r="BC114" s="237"/>
      <c r="BD114" s="235" t="str">
        <f>IF(F114="","",Tabla1[[#This Row],[sem 01]]&amp;Tabla1[[#This Row],[sem 02]]&amp;Tabla1[[#This Row],[sem 03]])</f>
        <v/>
      </c>
      <c r="BE114" s="236"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9"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10"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10"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10" t="str">
        <f>IF(Tabla1[[#This Row],[Fecha Inicio grupo]]="","",IFERROR(VLOOKUP(Tabla1[[#This Row],[Mes de Alta como miembro]],Parámetros!$AM$2:$AN$16,2,0),"01/01/1900"))</f>
        <v/>
      </c>
    </row>
    <row r="115" spans="1:63" ht="14.45">
      <c r="A115" s="69">
        <v>112</v>
      </c>
      <c r="B115" s="29"/>
      <c r="C115" s="35"/>
      <c r="D115" s="43"/>
      <c r="E115" s="65"/>
      <c r="F115" s="46"/>
      <c r="G115" s="46"/>
      <c r="H115" s="165"/>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1"/>
      <c r="P115" s="35"/>
      <c r="Q115" s="68"/>
      <c r="R115" s="68"/>
      <c r="S115" s="68"/>
      <c r="T115" s="68"/>
      <c r="U115" s="244" t="str">
        <f>IF(F115="","",Tabla1[[#This Row],[Fecha Inicio grupo]]+3*7-7)</f>
        <v/>
      </c>
      <c r="V115" s="245"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6"/>
      <c r="AP115" s="247" t="str">
        <f>IF(F115="","",IFERROR(VLOOKUP(SUBSTITUTE(SUBSTITUTE(Tabla1[[#This Row],[Uso Sistemas]],"T","P"),"N","F"),Parámetros!$M$2:$N$17,2,0),"Completar hasta 3ra sem. para evaluar a Probacionista"))</f>
        <v/>
      </c>
      <c r="AQ115" s="40"/>
      <c r="AR115" s="40"/>
      <c r="AS115" s="40"/>
      <c r="AT115" s="29"/>
      <c r="AU115" s="56"/>
      <c r="AV115" s="56"/>
      <c r="AW115" s="56"/>
      <c r="AX115" s="249" t="str">
        <f>IF(V115="","",EOMONTH(EDATE(Tabla1[[#This Row],[Fecha Finalización]],2),0))</f>
        <v/>
      </c>
      <c r="AY115" s="40"/>
      <c r="AZ115" s="250" t="str">
        <f>IF(V115="","",EOMONTH(EDATE(Tabla1[[#This Row],[Fecha Finalización]],3),0))</f>
        <v/>
      </c>
      <c r="BA115" s="40"/>
      <c r="BB115" s="40"/>
      <c r="BC115" s="237"/>
      <c r="BD115" s="235" t="str">
        <f>IF(F115="","",Tabla1[[#This Row],[sem 01]]&amp;Tabla1[[#This Row],[sem 02]]&amp;Tabla1[[#This Row],[sem 03]])</f>
        <v/>
      </c>
      <c r="BE115" s="236"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9"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10"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10"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10" t="str">
        <f>IF(Tabla1[[#This Row],[Fecha Inicio grupo]]="","",IFERROR(VLOOKUP(Tabla1[[#This Row],[Mes de Alta como miembro]],Parámetros!$AM$2:$AN$16,2,0),"01/01/1900"))</f>
        <v/>
      </c>
    </row>
    <row r="116" spans="1:63" ht="14.45">
      <c r="A116" s="69">
        <v>113</v>
      </c>
      <c r="B116" s="29"/>
      <c r="C116" s="35"/>
      <c r="D116" s="43"/>
      <c r="E116" s="65"/>
      <c r="F116" s="46"/>
      <c r="G116" s="46"/>
      <c r="H116" s="165"/>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1"/>
      <c r="P116" s="35"/>
      <c r="Q116" s="68"/>
      <c r="R116" s="68"/>
      <c r="S116" s="68"/>
      <c r="T116" s="68"/>
      <c r="U116" s="244" t="str">
        <f>IF(F116="","",Tabla1[[#This Row],[Fecha Inicio grupo]]+3*7-7)</f>
        <v/>
      </c>
      <c r="V116" s="245"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6"/>
      <c r="AP116" s="247" t="str">
        <f>IF(F116="","",IFERROR(VLOOKUP(SUBSTITUTE(SUBSTITUTE(Tabla1[[#This Row],[Uso Sistemas]],"T","P"),"N","F"),Parámetros!$M$2:$N$17,2,0),"Completar hasta 3ra sem. para evaluar a Probacionista"))</f>
        <v/>
      </c>
      <c r="AQ116" s="40"/>
      <c r="AR116" s="40"/>
      <c r="AS116" s="40"/>
      <c r="AT116" s="29"/>
      <c r="AU116" s="56"/>
      <c r="AV116" s="56"/>
      <c r="AW116" s="56"/>
      <c r="AX116" s="249" t="str">
        <f>IF(V116="","",EOMONTH(EDATE(Tabla1[[#This Row],[Fecha Finalización]],2),0))</f>
        <v/>
      </c>
      <c r="AY116" s="40"/>
      <c r="AZ116" s="250" t="str">
        <f>IF(V116="","",EOMONTH(EDATE(Tabla1[[#This Row],[Fecha Finalización]],3),0))</f>
        <v/>
      </c>
      <c r="BA116" s="40"/>
      <c r="BB116" s="40"/>
      <c r="BC116" s="237"/>
      <c r="BD116" s="235" t="str">
        <f>IF(F116="","",Tabla1[[#This Row],[sem 01]]&amp;Tabla1[[#This Row],[sem 02]]&amp;Tabla1[[#This Row],[sem 03]])</f>
        <v/>
      </c>
      <c r="BE116" s="236"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9"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10"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10"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10" t="str">
        <f>IF(Tabla1[[#This Row],[Fecha Inicio grupo]]="","",IFERROR(VLOOKUP(Tabla1[[#This Row],[Mes de Alta como miembro]],Parámetros!$AM$2:$AN$16,2,0),"01/01/1900"))</f>
        <v/>
      </c>
    </row>
    <row r="117" spans="1:63" ht="14.45">
      <c r="A117" s="69">
        <v>114</v>
      </c>
      <c r="B117" s="29"/>
      <c r="C117" s="35"/>
      <c r="D117" s="43"/>
      <c r="E117" s="65"/>
      <c r="F117" s="46"/>
      <c r="G117" s="46"/>
      <c r="H117" s="165"/>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1"/>
      <c r="P117" s="35"/>
      <c r="Q117" s="68"/>
      <c r="R117" s="68"/>
      <c r="S117" s="68"/>
      <c r="T117" s="68"/>
      <c r="U117" s="244" t="str">
        <f>IF(F117="","",Tabla1[[#This Row],[Fecha Inicio grupo]]+3*7-7)</f>
        <v/>
      </c>
      <c r="V117" s="245"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6"/>
      <c r="AP117" s="247" t="str">
        <f>IF(F117="","",IFERROR(VLOOKUP(SUBSTITUTE(SUBSTITUTE(Tabla1[[#This Row],[Uso Sistemas]],"T","P"),"N","F"),Parámetros!$M$2:$N$17,2,0),"Completar hasta 3ra sem. para evaluar a Probacionista"))</f>
        <v/>
      </c>
      <c r="AQ117" s="40"/>
      <c r="AR117" s="40"/>
      <c r="AS117" s="40"/>
      <c r="AT117" s="29"/>
      <c r="AU117" s="56"/>
      <c r="AV117" s="56"/>
      <c r="AW117" s="56"/>
      <c r="AX117" s="249" t="str">
        <f>IF(V117="","",EOMONTH(EDATE(Tabla1[[#This Row],[Fecha Finalización]],2),0))</f>
        <v/>
      </c>
      <c r="AY117" s="40"/>
      <c r="AZ117" s="250" t="str">
        <f>IF(V117="","",EOMONTH(EDATE(Tabla1[[#This Row],[Fecha Finalización]],3),0))</f>
        <v/>
      </c>
      <c r="BA117" s="40"/>
      <c r="BB117" s="40"/>
      <c r="BC117" s="237"/>
      <c r="BD117" s="235" t="str">
        <f>IF(F117="","",Tabla1[[#This Row],[sem 01]]&amp;Tabla1[[#This Row],[sem 02]]&amp;Tabla1[[#This Row],[sem 03]])</f>
        <v/>
      </c>
      <c r="BE117" s="236"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9"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10"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10"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10" t="str">
        <f>IF(Tabla1[[#This Row],[Fecha Inicio grupo]]="","",IFERROR(VLOOKUP(Tabla1[[#This Row],[Mes de Alta como miembro]],Parámetros!$AM$2:$AN$16,2,0),"01/01/1900"))</f>
        <v/>
      </c>
    </row>
    <row r="118" spans="1:63" ht="14.45">
      <c r="A118" s="69">
        <v>115</v>
      </c>
      <c r="B118" s="29"/>
      <c r="C118" s="35"/>
      <c r="D118" s="43"/>
      <c r="E118" s="65"/>
      <c r="F118" s="46"/>
      <c r="G118" s="46"/>
      <c r="H118" s="165"/>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1"/>
      <c r="P118" s="35"/>
      <c r="Q118" s="68"/>
      <c r="R118" s="68"/>
      <c r="S118" s="68"/>
      <c r="T118" s="68"/>
      <c r="U118" s="244" t="str">
        <f>IF(F118="","",Tabla1[[#This Row],[Fecha Inicio grupo]]+3*7-7)</f>
        <v/>
      </c>
      <c r="V118" s="245"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6"/>
      <c r="AP118" s="247" t="str">
        <f>IF(F118="","",IFERROR(VLOOKUP(SUBSTITUTE(SUBSTITUTE(Tabla1[[#This Row],[Uso Sistemas]],"T","P"),"N","F"),Parámetros!$M$2:$N$17,2,0),"Completar hasta 3ra sem. para evaluar a Probacionista"))</f>
        <v/>
      </c>
      <c r="AQ118" s="40"/>
      <c r="AR118" s="40"/>
      <c r="AS118" s="40"/>
      <c r="AT118" s="29"/>
      <c r="AU118" s="56"/>
      <c r="AV118" s="56"/>
      <c r="AW118" s="56"/>
      <c r="AX118" s="249" t="str">
        <f>IF(V118="","",EOMONTH(EDATE(Tabla1[[#This Row],[Fecha Finalización]],2),0))</f>
        <v/>
      </c>
      <c r="AY118" s="40"/>
      <c r="AZ118" s="250" t="str">
        <f>IF(V118="","",EOMONTH(EDATE(Tabla1[[#This Row],[Fecha Finalización]],3),0))</f>
        <v/>
      </c>
      <c r="BA118" s="40"/>
      <c r="BB118" s="40"/>
      <c r="BC118" s="237"/>
      <c r="BD118" s="235" t="str">
        <f>IF(F118="","",Tabla1[[#This Row],[sem 01]]&amp;Tabla1[[#This Row],[sem 02]]&amp;Tabla1[[#This Row],[sem 03]])</f>
        <v/>
      </c>
      <c r="BE118" s="236"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9"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10"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10"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10" t="str">
        <f>IF(Tabla1[[#This Row],[Fecha Inicio grupo]]="","",IFERROR(VLOOKUP(Tabla1[[#This Row],[Mes de Alta como miembro]],Parámetros!$AM$2:$AN$16,2,0),"01/01/1900"))</f>
        <v/>
      </c>
    </row>
    <row r="119" spans="1:63" ht="14.45">
      <c r="A119" s="69">
        <v>116</v>
      </c>
      <c r="B119" s="29"/>
      <c r="C119" s="35"/>
      <c r="D119" s="43"/>
      <c r="E119" s="65"/>
      <c r="F119" s="46"/>
      <c r="G119" s="46"/>
      <c r="H119" s="165"/>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1"/>
      <c r="P119" s="35"/>
      <c r="Q119" s="68"/>
      <c r="R119" s="68"/>
      <c r="S119" s="68"/>
      <c r="T119" s="68"/>
      <c r="U119" s="244" t="str">
        <f>IF(F119="","",Tabla1[[#This Row],[Fecha Inicio grupo]]+3*7-7)</f>
        <v/>
      </c>
      <c r="V119" s="245"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6"/>
      <c r="AP119" s="247" t="str">
        <f>IF(F119="","",IFERROR(VLOOKUP(SUBSTITUTE(SUBSTITUTE(Tabla1[[#This Row],[Uso Sistemas]],"T","P"),"N","F"),Parámetros!$M$2:$N$17,2,0),"Completar hasta 3ra sem. para evaluar a Probacionista"))</f>
        <v/>
      </c>
      <c r="AQ119" s="40"/>
      <c r="AR119" s="40"/>
      <c r="AS119" s="40"/>
      <c r="AT119" s="29"/>
      <c r="AU119" s="56"/>
      <c r="AV119" s="56"/>
      <c r="AW119" s="56"/>
      <c r="AX119" s="249" t="str">
        <f>IF(V119="","",EOMONTH(EDATE(Tabla1[[#This Row],[Fecha Finalización]],2),0))</f>
        <v/>
      </c>
      <c r="AY119" s="40"/>
      <c r="AZ119" s="250" t="str">
        <f>IF(V119="","",EOMONTH(EDATE(Tabla1[[#This Row],[Fecha Finalización]],3),0))</f>
        <v/>
      </c>
      <c r="BA119" s="40"/>
      <c r="BB119" s="40"/>
      <c r="BC119" s="237"/>
      <c r="BD119" s="235" t="str">
        <f>IF(F119="","",Tabla1[[#This Row],[sem 01]]&amp;Tabla1[[#This Row],[sem 02]]&amp;Tabla1[[#This Row],[sem 03]])</f>
        <v/>
      </c>
      <c r="BE119" s="236"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9"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10"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10"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10" t="str">
        <f>IF(Tabla1[[#This Row],[Fecha Inicio grupo]]="","",IFERROR(VLOOKUP(Tabla1[[#This Row],[Mes de Alta como miembro]],Parámetros!$AM$2:$AN$16,2,0),"01/01/1900"))</f>
        <v/>
      </c>
    </row>
    <row r="120" spans="1:63" ht="14.45">
      <c r="A120" s="69">
        <v>117</v>
      </c>
      <c r="B120" s="29"/>
      <c r="C120" s="35"/>
      <c r="D120" s="43"/>
      <c r="E120" s="65"/>
      <c r="F120" s="46"/>
      <c r="G120" s="46"/>
      <c r="H120" s="165"/>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1"/>
      <c r="P120" s="35"/>
      <c r="Q120" s="68"/>
      <c r="R120" s="68"/>
      <c r="S120" s="68"/>
      <c r="T120" s="68"/>
      <c r="U120" s="244" t="str">
        <f>IF(F120="","",Tabla1[[#This Row],[Fecha Inicio grupo]]+3*7-7)</f>
        <v/>
      </c>
      <c r="V120" s="245"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6"/>
      <c r="AP120" s="247" t="str">
        <f>IF(F120="","",IFERROR(VLOOKUP(SUBSTITUTE(SUBSTITUTE(Tabla1[[#This Row],[Uso Sistemas]],"T","P"),"N","F"),Parámetros!$M$2:$N$17,2,0),"Completar hasta 3ra sem. para evaluar a Probacionista"))</f>
        <v/>
      </c>
      <c r="AQ120" s="40"/>
      <c r="AR120" s="40"/>
      <c r="AS120" s="40"/>
      <c r="AT120" s="29"/>
      <c r="AU120" s="56"/>
      <c r="AV120" s="56"/>
      <c r="AW120" s="56"/>
      <c r="AX120" s="249" t="str">
        <f>IF(V120="","",EOMONTH(EDATE(Tabla1[[#This Row],[Fecha Finalización]],2),0))</f>
        <v/>
      </c>
      <c r="AY120" s="40"/>
      <c r="AZ120" s="250" t="str">
        <f>IF(V120="","",EOMONTH(EDATE(Tabla1[[#This Row],[Fecha Finalización]],3),0))</f>
        <v/>
      </c>
      <c r="BA120" s="40"/>
      <c r="BB120" s="40"/>
      <c r="BC120" s="237"/>
      <c r="BD120" s="235" t="str">
        <f>IF(F120="","",Tabla1[[#This Row],[sem 01]]&amp;Tabla1[[#This Row],[sem 02]]&amp;Tabla1[[#This Row],[sem 03]])</f>
        <v/>
      </c>
      <c r="BE120" s="236"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9"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10"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10"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10" t="str">
        <f>IF(Tabla1[[#This Row],[Fecha Inicio grupo]]="","",IFERROR(VLOOKUP(Tabla1[[#This Row],[Mes de Alta como miembro]],Parámetros!$AM$2:$AN$16,2,0),"01/01/1900"))</f>
        <v/>
      </c>
    </row>
    <row r="121" spans="1:63" ht="14.45">
      <c r="A121" s="69">
        <v>118</v>
      </c>
      <c r="B121" s="29"/>
      <c r="C121" s="35"/>
      <c r="D121" s="43"/>
      <c r="E121" s="65"/>
      <c r="F121" s="46"/>
      <c r="G121" s="46"/>
      <c r="H121" s="165"/>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1"/>
      <c r="P121" s="35"/>
      <c r="Q121" s="68"/>
      <c r="R121" s="68"/>
      <c r="S121" s="68"/>
      <c r="T121" s="68"/>
      <c r="U121" s="244" t="str">
        <f>IF(F121="","",Tabla1[[#This Row],[Fecha Inicio grupo]]+3*7-7)</f>
        <v/>
      </c>
      <c r="V121" s="245"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6"/>
      <c r="AP121" s="247" t="str">
        <f>IF(F121="","",IFERROR(VLOOKUP(SUBSTITUTE(SUBSTITUTE(Tabla1[[#This Row],[Uso Sistemas]],"T","P"),"N","F"),Parámetros!$M$2:$N$17,2,0),"Completar hasta 3ra sem. para evaluar a Probacionista"))</f>
        <v/>
      </c>
      <c r="AQ121" s="40"/>
      <c r="AR121" s="40"/>
      <c r="AS121" s="40"/>
      <c r="AT121" s="29"/>
      <c r="AU121" s="56"/>
      <c r="AV121" s="56"/>
      <c r="AW121" s="56"/>
      <c r="AX121" s="249" t="str">
        <f>IF(V121="","",EOMONTH(EDATE(Tabla1[[#This Row],[Fecha Finalización]],2),0))</f>
        <v/>
      </c>
      <c r="AY121" s="40"/>
      <c r="AZ121" s="250" t="str">
        <f>IF(V121="","",EOMONTH(EDATE(Tabla1[[#This Row],[Fecha Finalización]],3),0))</f>
        <v/>
      </c>
      <c r="BA121" s="40"/>
      <c r="BB121" s="40"/>
      <c r="BC121" s="237"/>
      <c r="BD121" s="235" t="str">
        <f>IF(F121="","",Tabla1[[#This Row],[sem 01]]&amp;Tabla1[[#This Row],[sem 02]]&amp;Tabla1[[#This Row],[sem 03]])</f>
        <v/>
      </c>
      <c r="BE121" s="236"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9"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10"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10"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10" t="str">
        <f>IF(Tabla1[[#This Row],[Fecha Inicio grupo]]="","",IFERROR(VLOOKUP(Tabla1[[#This Row],[Mes de Alta como miembro]],Parámetros!$AM$2:$AN$16,2,0),"01/01/1900"))</f>
        <v/>
      </c>
    </row>
    <row r="122" spans="1:63" ht="14.45">
      <c r="A122" s="69">
        <v>119</v>
      </c>
      <c r="B122" s="30"/>
      <c r="C122" s="35"/>
      <c r="D122" s="43"/>
      <c r="E122" s="65"/>
      <c r="F122" s="46"/>
      <c r="G122" s="46"/>
      <c r="H122" s="165"/>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1"/>
      <c r="P122" s="35"/>
      <c r="Q122" s="68"/>
      <c r="R122" s="68"/>
      <c r="S122" s="68"/>
      <c r="T122" s="68"/>
      <c r="U122" s="244" t="str">
        <f>IF(F122="","",Tabla1[[#This Row],[Fecha Inicio grupo]]+3*7-7)</f>
        <v/>
      </c>
      <c r="V122" s="245"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6"/>
      <c r="AP122" s="247" t="str">
        <f>IF(F122="","",IFERROR(VLOOKUP(SUBSTITUTE(SUBSTITUTE(Tabla1[[#This Row],[Uso Sistemas]],"T","P"),"N","F"),Parámetros!$M$2:$N$17,2,0),"Completar hasta 3ra sem. para evaluar a Probacionista"))</f>
        <v/>
      </c>
      <c r="AQ122" s="40"/>
      <c r="AR122" s="40"/>
      <c r="AS122" s="40"/>
      <c r="AT122" s="29"/>
      <c r="AU122" s="56"/>
      <c r="AV122" s="56"/>
      <c r="AW122" s="56"/>
      <c r="AX122" s="249" t="str">
        <f>IF(V122="","",EOMONTH(EDATE(Tabla1[[#This Row],[Fecha Finalización]],2),0))</f>
        <v/>
      </c>
      <c r="AY122" s="40"/>
      <c r="AZ122" s="250" t="str">
        <f>IF(V122="","",EOMONTH(EDATE(Tabla1[[#This Row],[Fecha Finalización]],3),0))</f>
        <v/>
      </c>
      <c r="BA122" s="40"/>
      <c r="BB122" s="40"/>
      <c r="BC122" s="237"/>
      <c r="BD122" s="235" t="str">
        <f>IF(F122="","",Tabla1[[#This Row],[sem 01]]&amp;Tabla1[[#This Row],[sem 02]]&amp;Tabla1[[#This Row],[sem 03]])</f>
        <v/>
      </c>
      <c r="BE122" s="236"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9"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10"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10"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10" t="str">
        <f>IF(Tabla1[[#This Row],[Fecha Inicio grupo]]="","",IFERROR(VLOOKUP(Tabla1[[#This Row],[Mes de Alta como miembro]],Parámetros!$AM$2:$AN$16,2,0),"01/01/1900"))</f>
        <v/>
      </c>
    </row>
    <row r="123" spans="1:63" ht="14.45">
      <c r="A123" s="69">
        <v>120</v>
      </c>
      <c r="B123" s="30"/>
      <c r="C123" s="35"/>
      <c r="D123" s="43"/>
      <c r="E123" s="65"/>
      <c r="F123" s="46"/>
      <c r="G123" s="46"/>
      <c r="H123" s="165"/>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1"/>
      <c r="P123" s="35"/>
      <c r="Q123" s="68"/>
      <c r="R123" s="68"/>
      <c r="S123" s="68"/>
      <c r="T123" s="68"/>
      <c r="U123" s="244" t="str">
        <f>IF(F123="","",Tabla1[[#This Row],[Fecha Inicio grupo]]+3*7-7)</f>
        <v/>
      </c>
      <c r="V123" s="245"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6"/>
      <c r="AP123" s="247" t="str">
        <f>IF(F123="","",IFERROR(VLOOKUP(SUBSTITUTE(SUBSTITUTE(Tabla1[[#This Row],[Uso Sistemas]],"T","P"),"N","F"),Parámetros!$M$2:$N$17,2,0),"Completar hasta 3ra sem. para evaluar a Probacionista"))</f>
        <v/>
      </c>
      <c r="AQ123" s="40"/>
      <c r="AR123" s="40"/>
      <c r="AS123" s="40"/>
      <c r="AT123" s="29"/>
      <c r="AU123" s="56"/>
      <c r="AV123" s="56"/>
      <c r="AW123" s="56"/>
      <c r="AX123" s="249" t="str">
        <f>IF(V123="","",EOMONTH(EDATE(Tabla1[[#This Row],[Fecha Finalización]],2),0))</f>
        <v/>
      </c>
      <c r="AY123" s="40"/>
      <c r="AZ123" s="250" t="str">
        <f>IF(V123="","",EOMONTH(EDATE(Tabla1[[#This Row],[Fecha Finalización]],3),0))</f>
        <v/>
      </c>
      <c r="BA123" s="40"/>
      <c r="BB123" s="40"/>
      <c r="BC123" s="237"/>
      <c r="BD123" s="235" t="str">
        <f>IF(F123="","",Tabla1[[#This Row],[sem 01]]&amp;Tabla1[[#This Row],[sem 02]]&amp;Tabla1[[#This Row],[sem 03]])</f>
        <v/>
      </c>
      <c r="BE123" s="236"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9"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10"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10"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10" t="str">
        <f>IF(Tabla1[[#This Row],[Fecha Inicio grupo]]="","",IFERROR(VLOOKUP(Tabla1[[#This Row],[Mes de Alta como miembro]],Parámetros!$AM$2:$AN$16,2,0),"01/01/1900"))</f>
        <v/>
      </c>
    </row>
    <row r="124" spans="1:63" ht="14.45">
      <c r="A124" s="69">
        <v>121</v>
      </c>
      <c r="B124" s="30"/>
      <c r="C124" s="35"/>
      <c r="D124" s="43"/>
      <c r="E124" s="65"/>
      <c r="F124" s="46"/>
      <c r="G124" s="46"/>
      <c r="H124" s="165"/>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1"/>
      <c r="P124" s="35"/>
      <c r="Q124" s="68"/>
      <c r="R124" s="68"/>
      <c r="S124" s="68"/>
      <c r="T124" s="68"/>
      <c r="U124" s="244" t="str">
        <f>IF(F124="","",Tabla1[[#This Row],[Fecha Inicio grupo]]+3*7-7)</f>
        <v/>
      </c>
      <c r="V124" s="245"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6"/>
      <c r="AP124" s="247" t="str">
        <f>IF(F124="","",IFERROR(VLOOKUP(SUBSTITUTE(SUBSTITUTE(Tabla1[[#This Row],[Uso Sistemas]],"T","P"),"N","F"),Parámetros!$M$2:$N$17,2,0),"Completar hasta 3ra sem. para evaluar a Probacionista"))</f>
        <v/>
      </c>
      <c r="AQ124" s="40"/>
      <c r="AR124" s="40"/>
      <c r="AS124" s="40"/>
      <c r="AT124" s="29"/>
      <c r="AU124" s="56"/>
      <c r="AV124" s="56"/>
      <c r="AW124" s="56"/>
      <c r="AX124" s="249" t="str">
        <f>IF(V124="","",EOMONTH(EDATE(Tabla1[[#This Row],[Fecha Finalización]],2),0))</f>
        <v/>
      </c>
      <c r="AY124" s="40"/>
      <c r="AZ124" s="250" t="str">
        <f>IF(V124="","",EOMONTH(EDATE(Tabla1[[#This Row],[Fecha Finalización]],3),0))</f>
        <v/>
      </c>
      <c r="BA124" s="40"/>
      <c r="BB124" s="40"/>
      <c r="BC124" s="237"/>
      <c r="BD124" s="235" t="str">
        <f>IF(F124="","",Tabla1[[#This Row],[sem 01]]&amp;Tabla1[[#This Row],[sem 02]]&amp;Tabla1[[#This Row],[sem 03]])</f>
        <v/>
      </c>
      <c r="BE124" s="236"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9"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10"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10"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10" t="str">
        <f>IF(Tabla1[[#This Row],[Fecha Inicio grupo]]="","",IFERROR(VLOOKUP(Tabla1[[#This Row],[Mes de Alta como miembro]],Parámetros!$AM$2:$AN$16,2,0),"01/01/1900"))</f>
        <v/>
      </c>
    </row>
    <row r="125" spans="1:63" ht="14.45">
      <c r="A125" s="69">
        <v>122</v>
      </c>
      <c r="B125" s="30"/>
      <c r="C125" s="35"/>
      <c r="D125" s="43"/>
      <c r="E125" s="65"/>
      <c r="F125" s="46"/>
      <c r="G125" s="46"/>
      <c r="H125" s="165"/>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1"/>
      <c r="P125" s="35"/>
      <c r="Q125" s="68"/>
      <c r="R125" s="68"/>
      <c r="S125" s="68"/>
      <c r="T125" s="68"/>
      <c r="U125" s="244" t="str">
        <f>IF(F125="","",Tabla1[[#This Row],[Fecha Inicio grupo]]+3*7-7)</f>
        <v/>
      </c>
      <c r="V125" s="245"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6"/>
      <c r="AP125" s="247" t="str">
        <f>IF(F125="","",IFERROR(VLOOKUP(SUBSTITUTE(SUBSTITUTE(Tabla1[[#This Row],[Uso Sistemas]],"T","P"),"N","F"),Parámetros!$M$2:$N$17,2,0),"Completar hasta 3ra sem. para evaluar a Probacionista"))</f>
        <v/>
      </c>
      <c r="AQ125" s="40"/>
      <c r="AR125" s="40"/>
      <c r="AS125" s="40"/>
      <c r="AT125" s="29"/>
      <c r="AU125" s="56"/>
      <c r="AV125" s="56"/>
      <c r="AW125" s="56"/>
      <c r="AX125" s="249" t="str">
        <f>IF(V125="","",EOMONTH(EDATE(Tabla1[[#This Row],[Fecha Finalización]],2),0))</f>
        <v/>
      </c>
      <c r="AY125" s="40"/>
      <c r="AZ125" s="250" t="str">
        <f>IF(V125="","",EOMONTH(EDATE(Tabla1[[#This Row],[Fecha Finalización]],3),0))</f>
        <v/>
      </c>
      <c r="BA125" s="40"/>
      <c r="BB125" s="40"/>
      <c r="BC125" s="237"/>
      <c r="BD125" s="235" t="str">
        <f>IF(F125="","",Tabla1[[#This Row],[sem 01]]&amp;Tabla1[[#This Row],[sem 02]]&amp;Tabla1[[#This Row],[sem 03]])</f>
        <v/>
      </c>
      <c r="BE125" s="236"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9"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10"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10"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10" t="str">
        <f>IF(Tabla1[[#This Row],[Fecha Inicio grupo]]="","",IFERROR(VLOOKUP(Tabla1[[#This Row],[Mes de Alta como miembro]],Parámetros!$AM$2:$AN$16,2,0),"01/01/1900"))</f>
        <v/>
      </c>
    </row>
    <row r="126" spans="1:63" ht="14.45">
      <c r="A126" s="69">
        <v>123</v>
      </c>
      <c r="B126" s="30"/>
      <c r="C126" s="35"/>
      <c r="D126" s="43"/>
      <c r="E126" s="65"/>
      <c r="F126" s="46"/>
      <c r="G126" s="46"/>
      <c r="H126" s="165"/>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1"/>
      <c r="P126" s="35"/>
      <c r="Q126" s="68"/>
      <c r="R126" s="68"/>
      <c r="S126" s="68"/>
      <c r="T126" s="68"/>
      <c r="U126" s="244" t="str">
        <f>IF(F126="","",Tabla1[[#This Row],[Fecha Inicio grupo]]+3*7-7)</f>
        <v/>
      </c>
      <c r="V126" s="245"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6"/>
      <c r="AP126" s="247" t="str">
        <f>IF(F126="","",IFERROR(VLOOKUP(SUBSTITUTE(SUBSTITUTE(Tabla1[[#This Row],[Uso Sistemas]],"T","P"),"N","F"),Parámetros!$M$2:$N$17,2,0),"Completar hasta 3ra sem. para evaluar a Probacionista"))</f>
        <v/>
      </c>
      <c r="AQ126" s="40"/>
      <c r="AR126" s="40"/>
      <c r="AS126" s="40"/>
      <c r="AT126" s="29"/>
      <c r="AU126" s="56"/>
      <c r="AV126" s="56"/>
      <c r="AW126" s="56"/>
      <c r="AX126" s="249" t="str">
        <f>IF(V126="","",EOMONTH(EDATE(Tabla1[[#This Row],[Fecha Finalización]],2),0))</f>
        <v/>
      </c>
      <c r="AY126" s="40"/>
      <c r="AZ126" s="250" t="str">
        <f>IF(V126="","",EOMONTH(EDATE(Tabla1[[#This Row],[Fecha Finalización]],3),0))</f>
        <v/>
      </c>
      <c r="BA126" s="40"/>
      <c r="BB126" s="40"/>
      <c r="BC126" s="237"/>
      <c r="BD126" s="235" t="str">
        <f>IF(F126="","",Tabla1[[#This Row],[sem 01]]&amp;Tabla1[[#This Row],[sem 02]]&amp;Tabla1[[#This Row],[sem 03]])</f>
        <v/>
      </c>
      <c r="BE126" s="236"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9"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10"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10"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10" t="str">
        <f>IF(Tabla1[[#This Row],[Fecha Inicio grupo]]="","",IFERROR(VLOOKUP(Tabla1[[#This Row],[Mes de Alta como miembro]],Parámetros!$AM$2:$AN$16,2,0),"01/01/1900"))</f>
        <v/>
      </c>
    </row>
    <row r="127" spans="1:63" ht="14.45">
      <c r="A127" s="69">
        <v>124</v>
      </c>
      <c r="B127" s="30"/>
      <c r="C127" s="35"/>
      <c r="D127" s="43"/>
      <c r="E127" s="65"/>
      <c r="F127" s="46"/>
      <c r="G127" s="46"/>
      <c r="H127" s="165"/>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1"/>
      <c r="P127" s="35"/>
      <c r="Q127" s="68"/>
      <c r="R127" s="68"/>
      <c r="S127" s="68"/>
      <c r="T127" s="68"/>
      <c r="U127" s="244" t="str">
        <f>IF(F127="","",Tabla1[[#This Row],[Fecha Inicio grupo]]+3*7-7)</f>
        <v/>
      </c>
      <c r="V127" s="245"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6"/>
      <c r="AP127" s="247" t="str">
        <f>IF(F127="","",IFERROR(VLOOKUP(SUBSTITUTE(SUBSTITUTE(Tabla1[[#This Row],[Uso Sistemas]],"T","P"),"N","F"),Parámetros!$M$2:$N$17,2,0),"Completar hasta 3ra sem. para evaluar a Probacionista"))</f>
        <v/>
      </c>
      <c r="AQ127" s="40"/>
      <c r="AR127" s="40"/>
      <c r="AS127" s="40"/>
      <c r="AT127" s="29"/>
      <c r="AU127" s="56"/>
      <c r="AV127" s="56"/>
      <c r="AW127" s="56"/>
      <c r="AX127" s="249" t="str">
        <f>IF(V127="","",EOMONTH(EDATE(Tabla1[[#This Row],[Fecha Finalización]],2),0))</f>
        <v/>
      </c>
      <c r="AY127" s="40"/>
      <c r="AZ127" s="250" t="str">
        <f>IF(V127="","",EOMONTH(EDATE(Tabla1[[#This Row],[Fecha Finalización]],3),0))</f>
        <v/>
      </c>
      <c r="BA127" s="40"/>
      <c r="BB127" s="40"/>
      <c r="BC127" s="237"/>
      <c r="BD127" s="235" t="str">
        <f>IF(F127="","",Tabla1[[#This Row],[sem 01]]&amp;Tabla1[[#This Row],[sem 02]]&amp;Tabla1[[#This Row],[sem 03]])</f>
        <v/>
      </c>
      <c r="BE127" s="236"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9"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10"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10"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10" t="str">
        <f>IF(Tabla1[[#This Row],[Fecha Inicio grupo]]="","",IFERROR(VLOOKUP(Tabla1[[#This Row],[Mes de Alta como miembro]],Parámetros!$AM$2:$AN$16,2,0),"01/01/1900"))</f>
        <v/>
      </c>
    </row>
    <row r="128" spans="1:63" ht="14.45">
      <c r="A128" s="69">
        <v>125</v>
      </c>
      <c r="B128" s="30"/>
      <c r="C128" s="35"/>
      <c r="D128" s="43"/>
      <c r="E128" s="65"/>
      <c r="F128" s="46"/>
      <c r="G128" s="46"/>
      <c r="H128" s="165"/>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1"/>
      <c r="P128" s="35"/>
      <c r="Q128" s="68"/>
      <c r="R128" s="68"/>
      <c r="S128" s="68"/>
      <c r="T128" s="68"/>
      <c r="U128" s="244" t="str">
        <f>IF(F128="","",Tabla1[[#This Row],[Fecha Inicio grupo]]+3*7-7)</f>
        <v/>
      </c>
      <c r="V128" s="245"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6"/>
      <c r="AP128" s="247" t="str">
        <f>IF(F128="","",IFERROR(VLOOKUP(SUBSTITUTE(SUBSTITUTE(Tabla1[[#This Row],[Uso Sistemas]],"T","P"),"N","F"),Parámetros!$M$2:$N$17,2,0),"Completar hasta 3ra sem. para evaluar a Probacionista"))</f>
        <v/>
      </c>
      <c r="AQ128" s="40"/>
      <c r="AR128" s="40"/>
      <c r="AS128" s="40"/>
      <c r="AT128" s="29"/>
      <c r="AU128" s="56"/>
      <c r="AV128" s="56"/>
      <c r="AW128" s="56"/>
      <c r="AX128" s="249" t="str">
        <f>IF(V128="","",EOMONTH(EDATE(Tabla1[[#This Row],[Fecha Finalización]],2),0))</f>
        <v/>
      </c>
      <c r="AY128" s="40"/>
      <c r="AZ128" s="250" t="str">
        <f>IF(V128="","",EOMONTH(EDATE(Tabla1[[#This Row],[Fecha Finalización]],3),0))</f>
        <v/>
      </c>
      <c r="BA128" s="40"/>
      <c r="BB128" s="40"/>
      <c r="BC128" s="237"/>
      <c r="BD128" s="235" t="str">
        <f>IF(F128="","",Tabla1[[#This Row],[sem 01]]&amp;Tabla1[[#This Row],[sem 02]]&amp;Tabla1[[#This Row],[sem 03]])</f>
        <v/>
      </c>
      <c r="BE128" s="236"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9"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10"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10"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10" t="str">
        <f>IF(Tabla1[[#This Row],[Fecha Inicio grupo]]="","",IFERROR(VLOOKUP(Tabla1[[#This Row],[Mes de Alta como miembro]],Parámetros!$AM$2:$AN$16,2,0),"01/01/1900"))</f>
        <v/>
      </c>
    </row>
    <row r="129" spans="1:63" ht="14.45">
      <c r="A129" s="69">
        <v>126</v>
      </c>
      <c r="B129" s="30"/>
      <c r="C129" s="35"/>
      <c r="D129" s="43"/>
      <c r="E129" s="65"/>
      <c r="F129" s="46"/>
      <c r="G129" s="46"/>
      <c r="H129" s="165"/>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1"/>
      <c r="P129" s="35"/>
      <c r="Q129" s="68"/>
      <c r="R129" s="68"/>
      <c r="S129" s="68"/>
      <c r="T129" s="68"/>
      <c r="U129" s="244" t="str">
        <f>IF(F129="","",Tabla1[[#This Row],[Fecha Inicio grupo]]+3*7-7)</f>
        <v/>
      </c>
      <c r="V129" s="245"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6"/>
      <c r="AP129" s="247" t="str">
        <f>IF(F129="","",IFERROR(VLOOKUP(SUBSTITUTE(SUBSTITUTE(Tabla1[[#This Row],[Uso Sistemas]],"T","P"),"N","F"),Parámetros!$M$2:$N$17,2,0),"Completar hasta 3ra sem. para evaluar a Probacionista"))</f>
        <v/>
      </c>
      <c r="AQ129" s="40"/>
      <c r="AR129" s="40"/>
      <c r="AS129" s="40"/>
      <c r="AT129" s="29"/>
      <c r="AU129" s="56"/>
      <c r="AV129" s="56"/>
      <c r="AW129" s="56"/>
      <c r="AX129" s="249" t="str">
        <f>IF(V129="","",EOMONTH(EDATE(Tabla1[[#This Row],[Fecha Finalización]],2),0))</f>
        <v/>
      </c>
      <c r="AY129" s="40"/>
      <c r="AZ129" s="250" t="str">
        <f>IF(V129="","",EOMONTH(EDATE(Tabla1[[#This Row],[Fecha Finalización]],3),0))</f>
        <v/>
      </c>
      <c r="BA129" s="40"/>
      <c r="BB129" s="40"/>
      <c r="BC129" s="237"/>
      <c r="BD129" s="235" t="str">
        <f>IF(F129="","",Tabla1[[#This Row],[sem 01]]&amp;Tabla1[[#This Row],[sem 02]]&amp;Tabla1[[#This Row],[sem 03]])</f>
        <v/>
      </c>
      <c r="BE129" s="236"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9"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10"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10"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10" t="str">
        <f>IF(Tabla1[[#This Row],[Fecha Inicio grupo]]="","",IFERROR(VLOOKUP(Tabla1[[#This Row],[Mes de Alta como miembro]],Parámetros!$AM$2:$AN$16,2,0),"01/01/1900"))</f>
        <v/>
      </c>
    </row>
    <row r="130" spans="1:63" ht="14.45">
      <c r="A130" s="69">
        <v>127</v>
      </c>
      <c r="B130" s="30"/>
      <c r="C130" s="35"/>
      <c r="D130" s="43"/>
      <c r="E130" s="65"/>
      <c r="F130" s="46"/>
      <c r="G130" s="46"/>
      <c r="H130" s="165"/>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1"/>
      <c r="P130" s="35"/>
      <c r="Q130" s="68"/>
      <c r="R130" s="68"/>
      <c r="S130" s="68"/>
      <c r="T130" s="68"/>
      <c r="U130" s="244" t="str">
        <f>IF(F130="","",Tabla1[[#This Row],[Fecha Inicio grupo]]+3*7-7)</f>
        <v/>
      </c>
      <c r="V130" s="245"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6"/>
      <c r="AP130" s="247" t="str">
        <f>IF(F130="","",IFERROR(VLOOKUP(SUBSTITUTE(SUBSTITUTE(Tabla1[[#This Row],[Uso Sistemas]],"T","P"),"N","F"),Parámetros!$M$2:$N$17,2,0),"Completar hasta 3ra sem. para evaluar a Probacionista"))</f>
        <v/>
      </c>
      <c r="AQ130" s="40"/>
      <c r="AR130" s="40"/>
      <c r="AS130" s="40"/>
      <c r="AT130" s="29"/>
      <c r="AU130" s="56"/>
      <c r="AV130" s="56"/>
      <c r="AW130" s="56"/>
      <c r="AX130" s="249" t="str">
        <f>IF(V130="","",EOMONTH(EDATE(Tabla1[[#This Row],[Fecha Finalización]],2),0))</f>
        <v/>
      </c>
      <c r="AY130" s="40"/>
      <c r="AZ130" s="250" t="str">
        <f>IF(V130="","",EOMONTH(EDATE(Tabla1[[#This Row],[Fecha Finalización]],3),0))</f>
        <v/>
      </c>
      <c r="BA130" s="40"/>
      <c r="BB130" s="40"/>
      <c r="BC130" s="237"/>
      <c r="BD130" s="235" t="str">
        <f>IF(F130="","",Tabla1[[#This Row],[sem 01]]&amp;Tabla1[[#This Row],[sem 02]]&amp;Tabla1[[#This Row],[sem 03]])</f>
        <v/>
      </c>
      <c r="BE130" s="236"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9"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10"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10"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10" t="str">
        <f>IF(Tabla1[[#This Row],[Fecha Inicio grupo]]="","",IFERROR(VLOOKUP(Tabla1[[#This Row],[Mes de Alta como miembro]],Parámetros!$AM$2:$AN$16,2,0),"01/01/1900"))</f>
        <v/>
      </c>
    </row>
    <row r="131" spans="1:63" ht="14.45">
      <c r="A131" s="69">
        <v>128</v>
      </c>
      <c r="B131" s="30"/>
      <c r="C131" s="35"/>
      <c r="D131" s="43"/>
      <c r="E131" s="65"/>
      <c r="F131" s="46"/>
      <c r="G131" s="46"/>
      <c r="H131" s="165"/>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1"/>
      <c r="P131" s="35"/>
      <c r="Q131" s="68"/>
      <c r="R131" s="68"/>
      <c r="S131" s="68"/>
      <c r="T131" s="68"/>
      <c r="U131" s="244" t="str">
        <f>IF(F131="","",Tabla1[[#This Row],[Fecha Inicio grupo]]+3*7-7)</f>
        <v/>
      </c>
      <c r="V131" s="245"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6"/>
      <c r="AP131" s="247" t="str">
        <f>IF(F131="","",IFERROR(VLOOKUP(SUBSTITUTE(SUBSTITUTE(Tabla1[[#This Row],[Uso Sistemas]],"T","P"),"N","F"),Parámetros!$M$2:$N$17,2,0),"Completar hasta 3ra sem. para evaluar a Probacionista"))</f>
        <v/>
      </c>
      <c r="AQ131" s="40"/>
      <c r="AR131" s="40"/>
      <c r="AS131" s="40"/>
      <c r="AT131" s="29"/>
      <c r="AU131" s="56"/>
      <c r="AV131" s="56"/>
      <c r="AW131" s="56"/>
      <c r="AX131" s="249" t="str">
        <f>IF(V131="","",EOMONTH(EDATE(Tabla1[[#This Row],[Fecha Finalización]],2),0))</f>
        <v/>
      </c>
      <c r="AY131" s="40"/>
      <c r="AZ131" s="250" t="str">
        <f>IF(V131="","",EOMONTH(EDATE(Tabla1[[#This Row],[Fecha Finalización]],3),0))</f>
        <v/>
      </c>
      <c r="BA131" s="40"/>
      <c r="BB131" s="40"/>
      <c r="BC131" s="237"/>
      <c r="BD131" s="235" t="str">
        <f>IF(F131="","",Tabla1[[#This Row],[sem 01]]&amp;Tabla1[[#This Row],[sem 02]]&amp;Tabla1[[#This Row],[sem 03]])</f>
        <v/>
      </c>
      <c r="BE131" s="236"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9"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10"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10"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10" t="str">
        <f>IF(Tabla1[[#This Row],[Fecha Inicio grupo]]="","",IFERROR(VLOOKUP(Tabla1[[#This Row],[Mes de Alta como miembro]],Parámetros!$AM$2:$AN$16,2,0),"01/01/1900"))</f>
        <v/>
      </c>
    </row>
    <row r="132" spans="1:63" ht="14.45">
      <c r="A132" s="69">
        <v>129</v>
      </c>
      <c r="B132" s="30"/>
      <c r="C132" s="35"/>
      <c r="D132" s="43"/>
      <c r="E132" s="65"/>
      <c r="F132" s="46"/>
      <c r="G132" s="46"/>
      <c r="H132" s="165"/>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1"/>
      <c r="P132" s="35"/>
      <c r="Q132" s="68"/>
      <c r="R132" s="68"/>
      <c r="S132" s="68"/>
      <c r="T132" s="68"/>
      <c r="U132" s="244" t="str">
        <f>IF(F132="","",Tabla1[[#This Row],[Fecha Inicio grupo]]+3*7-7)</f>
        <v/>
      </c>
      <c r="V132" s="245"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6"/>
      <c r="AP132" s="247" t="str">
        <f>IF(F132="","",IFERROR(VLOOKUP(SUBSTITUTE(SUBSTITUTE(Tabla1[[#This Row],[Uso Sistemas]],"T","P"),"N","F"),Parámetros!$M$2:$N$17,2,0),"Completar hasta 3ra sem. para evaluar a Probacionista"))</f>
        <v/>
      </c>
      <c r="AQ132" s="40"/>
      <c r="AR132" s="40"/>
      <c r="AS132" s="40"/>
      <c r="AT132" s="29"/>
      <c r="AU132" s="56"/>
      <c r="AV132" s="56"/>
      <c r="AW132" s="56"/>
      <c r="AX132" s="249" t="str">
        <f>IF(V132="","",EOMONTH(EDATE(Tabla1[[#This Row],[Fecha Finalización]],2),0))</f>
        <v/>
      </c>
      <c r="AY132" s="40"/>
      <c r="AZ132" s="250" t="str">
        <f>IF(V132="","",EOMONTH(EDATE(Tabla1[[#This Row],[Fecha Finalización]],3),0))</f>
        <v/>
      </c>
      <c r="BA132" s="40"/>
      <c r="BB132" s="40"/>
      <c r="BC132" s="237"/>
      <c r="BD132" s="235" t="str">
        <f>IF(F132="","",Tabla1[[#This Row],[sem 01]]&amp;Tabla1[[#This Row],[sem 02]]&amp;Tabla1[[#This Row],[sem 03]])</f>
        <v/>
      </c>
      <c r="BE132" s="236"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9"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10"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10"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10" t="str">
        <f>IF(Tabla1[[#This Row],[Fecha Inicio grupo]]="","",IFERROR(VLOOKUP(Tabla1[[#This Row],[Mes de Alta como miembro]],Parámetros!$AM$2:$AN$16,2,0),"01/01/1900"))</f>
        <v/>
      </c>
    </row>
    <row r="133" spans="1:63" ht="14.45">
      <c r="A133" s="69">
        <v>130</v>
      </c>
      <c r="B133" s="30"/>
      <c r="C133" s="35"/>
      <c r="D133" s="43"/>
      <c r="E133" s="65"/>
      <c r="F133" s="46"/>
      <c r="G133" s="46"/>
      <c r="H133" s="165"/>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1"/>
      <c r="P133" s="35"/>
      <c r="Q133" s="68"/>
      <c r="R133" s="68"/>
      <c r="S133" s="68"/>
      <c r="T133" s="68"/>
      <c r="U133" s="244" t="str">
        <f>IF(F133="","",Tabla1[[#This Row],[Fecha Inicio grupo]]+3*7-7)</f>
        <v/>
      </c>
      <c r="V133" s="245"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6"/>
      <c r="AP133" s="247" t="str">
        <f>IF(F133="","",IFERROR(VLOOKUP(SUBSTITUTE(SUBSTITUTE(Tabla1[[#This Row],[Uso Sistemas]],"T","P"),"N","F"),Parámetros!$M$2:$N$17,2,0),"Completar hasta 3ra sem. para evaluar a Probacionista"))</f>
        <v/>
      </c>
      <c r="AQ133" s="40"/>
      <c r="AR133" s="40"/>
      <c r="AS133" s="40"/>
      <c r="AT133" s="29"/>
      <c r="AU133" s="56"/>
      <c r="AV133" s="56"/>
      <c r="AW133" s="56"/>
      <c r="AX133" s="249" t="str">
        <f>IF(V133="","",EOMONTH(EDATE(Tabla1[[#This Row],[Fecha Finalización]],2),0))</f>
        <v/>
      </c>
      <c r="AY133" s="40"/>
      <c r="AZ133" s="250" t="str">
        <f>IF(V133="","",EOMONTH(EDATE(Tabla1[[#This Row],[Fecha Finalización]],3),0))</f>
        <v/>
      </c>
      <c r="BA133" s="40"/>
      <c r="BB133" s="40"/>
      <c r="BC133" s="237"/>
      <c r="BD133" s="235" t="str">
        <f>IF(F133="","",Tabla1[[#This Row],[sem 01]]&amp;Tabla1[[#This Row],[sem 02]]&amp;Tabla1[[#This Row],[sem 03]])</f>
        <v/>
      </c>
      <c r="BE133" s="236"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9"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10"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10"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10" t="str">
        <f>IF(Tabla1[[#This Row],[Fecha Inicio grupo]]="","",IFERROR(VLOOKUP(Tabla1[[#This Row],[Mes de Alta como miembro]],Parámetros!$AM$2:$AN$16,2,0),"01/01/1900"))</f>
        <v/>
      </c>
    </row>
    <row r="134" spans="1:63" ht="14.45">
      <c r="A134" s="69">
        <v>131</v>
      </c>
      <c r="B134" s="30"/>
      <c r="C134" s="35"/>
      <c r="D134" s="43"/>
      <c r="E134" s="65"/>
      <c r="F134" s="46"/>
      <c r="G134" s="46"/>
      <c r="H134" s="165"/>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1"/>
      <c r="P134" s="35"/>
      <c r="Q134" s="68"/>
      <c r="R134" s="68"/>
      <c r="S134" s="68"/>
      <c r="T134" s="68"/>
      <c r="U134" s="244" t="str">
        <f>IF(F134="","",Tabla1[[#This Row],[Fecha Inicio grupo]]+3*7-7)</f>
        <v/>
      </c>
      <c r="V134" s="245"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6"/>
      <c r="AP134" s="247" t="str">
        <f>IF(F134="","",IFERROR(VLOOKUP(SUBSTITUTE(SUBSTITUTE(Tabla1[[#This Row],[Uso Sistemas]],"T","P"),"N","F"),Parámetros!$M$2:$N$17,2,0),"Completar hasta 3ra sem. para evaluar a Probacionista"))</f>
        <v/>
      </c>
      <c r="AQ134" s="40"/>
      <c r="AR134" s="40"/>
      <c r="AS134" s="40"/>
      <c r="AT134" s="29"/>
      <c r="AU134" s="56"/>
      <c r="AV134" s="56"/>
      <c r="AW134" s="56"/>
      <c r="AX134" s="249" t="str">
        <f>IF(V134="","",EOMONTH(EDATE(Tabla1[[#This Row],[Fecha Finalización]],2),0))</f>
        <v/>
      </c>
      <c r="AY134" s="40"/>
      <c r="AZ134" s="250" t="str">
        <f>IF(V134="","",EOMONTH(EDATE(Tabla1[[#This Row],[Fecha Finalización]],3),0))</f>
        <v/>
      </c>
      <c r="BA134" s="40"/>
      <c r="BB134" s="40"/>
      <c r="BC134" s="237"/>
      <c r="BD134" s="235" t="str">
        <f>IF(F134="","",Tabla1[[#This Row],[sem 01]]&amp;Tabla1[[#This Row],[sem 02]]&amp;Tabla1[[#This Row],[sem 03]])</f>
        <v/>
      </c>
      <c r="BE134" s="236"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9"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10"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10"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10" t="str">
        <f>IF(Tabla1[[#This Row],[Fecha Inicio grupo]]="","",IFERROR(VLOOKUP(Tabla1[[#This Row],[Mes de Alta como miembro]],Parámetros!$AM$2:$AN$16,2,0),"01/01/1900"))</f>
        <v/>
      </c>
    </row>
    <row r="135" spans="1:63" ht="14.45">
      <c r="A135" s="69">
        <v>132</v>
      </c>
      <c r="B135" s="30"/>
      <c r="C135" s="35"/>
      <c r="D135" s="43"/>
      <c r="E135" s="65"/>
      <c r="F135" s="46"/>
      <c r="G135" s="46"/>
      <c r="H135" s="165"/>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1"/>
      <c r="P135" s="35"/>
      <c r="Q135" s="68"/>
      <c r="R135" s="68"/>
      <c r="S135" s="68"/>
      <c r="T135" s="68"/>
      <c r="U135" s="244" t="str">
        <f>IF(F135="","",Tabla1[[#This Row],[Fecha Inicio grupo]]+3*7-7)</f>
        <v/>
      </c>
      <c r="V135" s="245"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6"/>
      <c r="AP135" s="247" t="str">
        <f>IF(F135="","",IFERROR(VLOOKUP(SUBSTITUTE(SUBSTITUTE(Tabla1[[#This Row],[Uso Sistemas]],"T","P"),"N","F"),Parámetros!$M$2:$N$17,2,0),"Completar hasta 3ra sem. para evaluar a Probacionista"))</f>
        <v/>
      </c>
      <c r="AQ135" s="40"/>
      <c r="AR135" s="40"/>
      <c r="AS135" s="40"/>
      <c r="AT135" s="29"/>
      <c r="AU135" s="56"/>
      <c r="AV135" s="56"/>
      <c r="AW135" s="56"/>
      <c r="AX135" s="249" t="str">
        <f>IF(V135="","",EOMONTH(EDATE(Tabla1[[#This Row],[Fecha Finalización]],2),0))</f>
        <v/>
      </c>
      <c r="AY135" s="40"/>
      <c r="AZ135" s="250" t="str">
        <f>IF(V135="","",EOMONTH(EDATE(Tabla1[[#This Row],[Fecha Finalización]],3),0))</f>
        <v/>
      </c>
      <c r="BA135" s="40"/>
      <c r="BB135" s="40"/>
      <c r="BC135" s="237"/>
      <c r="BD135" s="235" t="str">
        <f>IF(F135="","",Tabla1[[#This Row],[sem 01]]&amp;Tabla1[[#This Row],[sem 02]]&amp;Tabla1[[#This Row],[sem 03]])</f>
        <v/>
      </c>
      <c r="BE135" s="236"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9"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10"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10"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10" t="str">
        <f>IF(Tabla1[[#This Row],[Fecha Inicio grupo]]="","",IFERROR(VLOOKUP(Tabla1[[#This Row],[Mes de Alta como miembro]],Parámetros!$AM$2:$AN$16,2,0),"01/01/1900"))</f>
        <v/>
      </c>
    </row>
    <row r="136" spans="1:63" ht="14.45">
      <c r="A136" s="69">
        <v>133</v>
      </c>
      <c r="B136" s="30"/>
      <c r="C136" s="35"/>
      <c r="D136" s="43"/>
      <c r="E136" s="65"/>
      <c r="F136" s="46"/>
      <c r="G136" s="46"/>
      <c r="H136" s="165"/>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1"/>
      <c r="P136" s="35"/>
      <c r="Q136" s="68"/>
      <c r="R136" s="68"/>
      <c r="S136" s="68"/>
      <c r="T136" s="68"/>
      <c r="U136" s="244" t="str">
        <f>IF(F136="","",Tabla1[[#This Row],[Fecha Inicio grupo]]+3*7-7)</f>
        <v/>
      </c>
      <c r="V136" s="245"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6"/>
      <c r="AP136" s="247" t="str">
        <f>IF(F136="","",IFERROR(VLOOKUP(SUBSTITUTE(SUBSTITUTE(Tabla1[[#This Row],[Uso Sistemas]],"T","P"),"N","F"),Parámetros!$M$2:$N$17,2,0),"Completar hasta 3ra sem. para evaluar a Probacionista"))</f>
        <v/>
      </c>
      <c r="AQ136" s="40"/>
      <c r="AR136" s="40"/>
      <c r="AS136" s="40"/>
      <c r="AT136" s="29"/>
      <c r="AU136" s="56"/>
      <c r="AV136" s="56"/>
      <c r="AW136" s="56"/>
      <c r="AX136" s="249" t="str">
        <f>IF(V136="","",EOMONTH(EDATE(Tabla1[[#This Row],[Fecha Finalización]],2),0))</f>
        <v/>
      </c>
      <c r="AY136" s="40"/>
      <c r="AZ136" s="250" t="str">
        <f>IF(V136="","",EOMONTH(EDATE(Tabla1[[#This Row],[Fecha Finalización]],3),0))</f>
        <v/>
      </c>
      <c r="BA136" s="40"/>
      <c r="BB136" s="40"/>
      <c r="BC136" s="237"/>
      <c r="BD136" s="235" t="str">
        <f>IF(F136="","",Tabla1[[#This Row],[sem 01]]&amp;Tabla1[[#This Row],[sem 02]]&amp;Tabla1[[#This Row],[sem 03]])</f>
        <v/>
      </c>
      <c r="BE136" s="236"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9"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10"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10"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10" t="str">
        <f>IF(Tabla1[[#This Row],[Fecha Inicio grupo]]="","",IFERROR(VLOOKUP(Tabla1[[#This Row],[Mes de Alta como miembro]],Parámetros!$AM$2:$AN$16,2,0),"01/01/1900"))</f>
        <v/>
      </c>
    </row>
    <row r="137" spans="1:63" ht="14.45">
      <c r="A137" s="69">
        <v>134</v>
      </c>
      <c r="B137" s="30"/>
      <c r="C137" s="35"/>
      <c r="D137" s="43"/>
      <c r="E137" s="65"/>
      <c r="F137" s="46"/>
      <c r="G137" s="46"/>
      <c r="H137" s="165"/>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1"/>
      <c r="P137" s="35"/>
      <c r="Q137" s="68"/>
      <c r="R137" s="68"/>
      <c r="S137" s="68"/>
      <c r="T137" s="68"/>
      <c r="U137" s="244" t="str">
        <f>IF(F137="","",Tabla1[[#This Row],[Fecha Inicio grupo]]+3*7-7)</f>
        <v/>
      </c>
      <c r="V137" s="245"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6"/>
      <c r="AP137" s="247" t="str">
        <f>IF(F137="","",IFERROR(VLOOKUP(SUBSTITUTE(SUBSTITUTE(Tabla1[[#This Row],[Uso Sistemas]],"T","P"),"N","F"),Parámetros!$M$2:$N$17,2,0),"Completar hasta 3ra sem. para evaluar a Probacionista"))</f>
        <v/>
      </c>
      <c r="AQ137" s="40"/>
      <c r="AR137" s="40"/>
      <c r="AS137" s="40"/>
      <c r="AT137" s="29"/>
      <c r="AU137" s="56"/>
      <c r="AV137" s="56"/>
      <c r="AW137" s="56"/>
      <c r="AX137" s="249" t="str">
        <f>IF(V137="","",EOMONTH(EDATE(Tabla1[[#This Row],[Fecha Finalización]],2),0))</f>
        <v/>
      </c>
      <c r="AY137" s="40"/>
      <c r="AZ137" s="250" t="str">
        <f>IF(V137="","",EOMONTH(EDATE(Tabla1[[#This Row],[Fecha Finalización]],3),0))</f>
        <v/>
      </c>
      <c r="BA137" s="40"/>
      <c r="BB137" s="40"/>
      <c r="BC137" s="237"/>
      <c r="BD137" s="235" t="str">
        <f>IF(F137="","",Tabla1[[#This Row],[sem 01]]&amp;Tabla1[[#This Row],[sem 02]]&amp;Tabla1[[#This Row],[sem 03]])</f>
        <v/>
      </c>
      <c r="BE137" s="236"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9"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10"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10"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10" t="str">
        <f>IF(Tabla1[[#This Row],[Fecha Inicio grupo]]="","",IFERROR(VLOOKUP(Tabla1[[#This Row],[Mes de Alta como miembro]],Parámetros!$AM$2:$AN$16,2,0),"01/01/1900"))</f>
        <v/>
      </c>
    </row>
    <row r="138" spans="1:63" ht="14.45">
      <c r="A138" s="69">
        <v>135</v>
      </c>
      <c r="B138" s="30"/>
      <c r="C138" s="35"/>
      <c r="D138" s="43"/>
      <c r="E138" s="65"/>
      <c r="F138" s="46"/>
      <c r="G138" s="46"/>
      <c r="H138" s="165"/>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1"/>
      <c r="P138" s="35"/>
      <c r="Q138" s="68"/>
      <c r="R138" s="68"/>
      <c r="S138" s="68"/>
      <c r="T138" s="68"/>
      <c r="U138" s="244" t="str">
        <f>IF(F138="","",Tabla1[[#This Row],[Fecha Inicio grupo]]+3*7-7)</f>
        <v/>
      </c>
      <c r="V138" s="245"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6"/>
      <c r="AP138" s="247" t="str">
        <f>IF(F138="","",IFERROR(VLOOKUP(SUBSTITUTE(SUBSTITUTE(Tabla1[[#This Row],[Uso Sistemas]],"T","P"),"N","F"),Parámetros!$M$2:$N$17,2,0),"Completar hasta 3ra sem. para evaluar a Probacionista"))</f>
        <v/>
      </c>
      <c r="AQ138" s="40"/>
      <c r="AR138" s="40"/>
      <c r="AS138" s="40"/>
      <c r="AT138" s="29"/>
      <c r="AU138" s="56"/>
      <c r="AV138" s="56"/>
      <c r="AW138" s="56"/>
      <c r="AX138" s="249" t="str">
        <f>IF(V138="","",EOMONTH(EDATE(Tabla1[[#This Row],[Fecha Finalización]],2),0))</f>
        <v/>
      </c>
      <c r="AY138" s="40"/>
      <c r="AZ138" s="250" t="str">
        <f>IF(V138="","",EOMONTH(EDATE(Tabla1[[#This Row],[Fecha Finalización]],3),0))</f>
        <v/>
      </c>
      <c r="BA138" s="40"/>
      <c r="BB138" s="40"/>
      <c r="BC138" s="237"/>
      <c r="BD138" s="235" t="str">
        <f>IF(F138="","",Tabla1[[#This Row],[sem 01]]&amp;Tabla1[[#This Row],[sem 02]]&amp;Tabla1[[#This Row],[sem 03]])</f>
        <v/>
      </c>
      <c r="BE138" s="236"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9"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10"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10"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10" t="str">
        <f>IF(Tabla1[[#This Row],[Fecha Inicio grupo]]="","",IFERROR(VLOOKUP(Tabla1[[#This Row],[Mes de Alta como miembro]],Parámetros!$AM$2:$AN$16,2,0),"01/01/1900"))</f>
        <v/>
      </c>
    </row>
    <row r="139" spans="1:63" ht="14.45">
      <c r="A139" s="69">
        <v>136</v>
      </c>
      <c r="B139" s="30"/>
      <c r="C139" s="35"/>
      <c r="D139" s="43"/>
      <c r="E139" s="65"/>
      <c r="F139" s="46"/>
      <c r="G139" s="46"/>
      <c r="H139" s="165"/>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1"/>
      <c r="P139" s="35"/>
      <c r="Q139" s="68"/>
      <c r="R139" s="68"/>
      <c r="S139" s="68"/>
      <c r="T139" s="68"/>
      <c r="U139" s="244" t="str">
        <f>IF(F139="","",Tabla1[[#This Row],[Fecha Inicio grupo]]+3*7-7)</f>
        <v/>
      </c>
      <c r="V139" s="245"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6"/>
      <c r="AP139" s="247" t="str">
        <f>IF(F139="","",IFERROR(VLOOKUP(SUBSTITUTE(SUBSTITUTE(Tabla1[[#This Row],[Uso Sistemas]],"T","P"),"N","F"),Parámetros!$M$2:$N$17,2,0),"Completar hasta 3ra sem. para evaluar a Probacionista"))</f>
        <v/>
      </c>
      <c r="AQ139" s="40"/>
      <c r="AR139" s="40"/>
      <c r="AS139" s="40"/>
      <c r="AT139" s="29"/>
      <c r="AU139" s="56"/>
      <c r="AV139" s="56"/>
      <c r="AW139" s="56"/>
      <c r="AX139" s="249" t="str">
        <f>IF(V139="","",EOMONTH(EDATE(Tabla1[[#This Row],[Fecha Finalización]],2),0))</f>
        <v/>
      </c>
      <c r="AY139" s="40"/>
      <c r="AZ139" s="250" t="str">
        <f>IF(V139="","",EOMONTH(EDATE(Tabla1[[#This Row],[Fecha Finalización]],3),0))</f>
        <v/>
      </c>
      <c r="BA139" s="40"/>
      <c r="BB139" s="40"/>
      <c r="BC139" s="237"/>
      <c r="BD139" s="235" t="str">
        <f>IF(F139="","",Tabla1[[#This Row],[sem 01]]&amp;Tabla1[[#This Row],[sem 02]]&amp;Tabla1[[#This Row],[sem 03]])</f>
        <v/>
      </c>
      <c r="BE139" s="236"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9"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10"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10"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10" t="str">
        <f>IF(Tabla1[[#This Row],[Fecha Inicio grupo]]="","",IFERROR(VLOOKUP(Tabla1[[#This Row],[Mes de Alta como miembro]],Parámetros!$AM$2:$AN$16,2,0),"01/01/1900"))</f>
        <v/>
      </c>
    </row>
    <row r="140" spans="1:63" ht="14.45">
      <c r="A140" s="69">
        <v>137</v>
      </c>
      <c r="B140" s="30"/>
      <c r="C140" s="35"/>
      <c r="D140" s="43"/>
      <c r="E140" s="65"/>
      <c r="F140" s="46"/>
      <c r="G140" s="46"/>
      <c r="H140" s="165"/>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1"/>
      <c r="P140" s="35"/>
      <c r="Q140" s="68"/>
      <c r="R140" s="68"/>
      <c r="S140" s="68"/>
      <c r="T140" s="68"/>
      <c r="U140" s="244" t="str">
        <f>IF(F140="","",Tabla1[[#This Row],[Fecha Inicio grupo]]+3*7-7)</f>
        <v/>
      </c>
      <c r="V140" s="245"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6"/>
      <c r="AP140" s="247" t="str">
        <f>IF(F140="","",IFERROR(VLOOKUP(SUBSTITUTE(SUBSTITUTE(Tabla1[[#This Row],[Uso Sistemas]],"T","P"),"N","F"),Parámetros!$M$2:$N$17,2,0),"Completar hasta 3ra sem. para evaluar a Probacionista"))</f>
        <v/>
      </c>
      <c r="AQ140" s="40"/>
      <c r="AR140" s="40"/>
      <c r="AS140" s="40"/>
      <c r="AT140" s="29"/>
      <c r="AU140" s="56"/>
      <c r="AV140" s="56"/>
      <c r="AW140" s="56"/>
      <c r="AX140" s="249" t="str">
        <f>IF(V140="","",EOMONTH(EDATE(Tabla1[[#This Row],[Fecha Finalización]],2),0))</f>
        <v/>
      </c>
      <c r="AY140" s="40"/>
      <c r="AZ140" s="250" t="str">
        <f>IF(V140="","",EOMONTH(EDATE(Tabla1[[#This Row],[Fecha Finalización]],3),0))</f>
        <v/>
      </c>
      <c r="BA140" s="40"/>
      <c r="BB140" s="40"/>
      <c r="BC140" s="237"/>
      <c r="BD140" s="235" t="str">
        <f>IF(F140="","",Tabla1[[#This Row],[sem 01]]&amp;Tabla1[[#This Row],[sem 02]]&amp;Tabla1[[#This Row],[sem 03]])</f>
        <v/>
      </c>
      <c r="BE140" s="236"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9"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10"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10"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10" t="str">
        <f>IF(Tabla1[[#This Row],[Fecha Inicio grupo]]="","",IFERROR(VLOOKUP(Tabla1[[#This Row],[Mes de Alta como miembro]],Parámetros!$AM$2:$AN$16,2,0),"01/01/1900"))</f>
        <v/>
      </c>
    </row>
    <row r="141" spans="1:63" ht="14.45">
      <c r="A141" s="69">
        <v>138</v>
      </c>
      <c r="B141" s="30"/>
      <c r="C141" s="35"/>
      <c r="D141" s="43"/>
      <c r="E141" s="65"/>
      <c r="F141" s="46"/>
      <c r="G141" s="46"/>
      <c r="H141" s="165"/>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1"/>
      <c r="P141" s="35"/>
      <c r="Q141" s="68"/>
      <c r="R141" s="68"/>
      <c r="S141" s="68"/>
      <c r="T141" s="68"/>
      <c r="U141" s="244" t="str">
        <f>IF(F141="","",Tabla1[[#This Row],[Fecha Inicio grupo]]+3*7-7)</f>
        <v/>
      </c>
      <c r="V141" s="245"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6"/>
      <c r="AP141" s="247" t="str">
        <f>IF(F141="","",IFERROR(VLOOKUP(SUBSTITUTE(SUBSTITUTE(Tabla1[[#This Row],[Uso Sistemas]],"T","P"),"N","F"),Parámetros!$M$2:$N$17,2,0),"Completar hasta 3ra sem. para evaluar a Probacionista"))</f>
        <v/>
      </c>
      <c r="AQ141" s="40"/>
      <c r="AR141" s="40"/>
      <c r="AS141" s="40"/>
      <c r="AT141" s="29"/>
      <c r="AU141" s="56"/>
      <c r="AV141" s="56"/>
      <c r="AW141" s="56"/>
      <c r="AX141" s="249" t="str">
        <f>IF(V141="","",EOMONTH(EDATE(Tabla1[[#This Row],[Fecha Finalización]],2),0))</f>
        <v/>
      </c>
      <c r="AY141" s="40"/>
      <c r="AZ141" s="250" t="str">
        <f>IF(V141="","",EOMONTH(EDATE(Tabla1[[#This Row],[Fecha Finalización]],3),0))</f>
        <v/>
      </c>
      <c r="BA141" s="40"/>
      <c r="BB141" s="40"/>
      <c r="BC141" s="237"/>
      <c r="BD141" s="235" t="str">
        <f>IF(F141="","",Tabla1[[#This Row],[sem 01]]&amp;Tabla1[[#This Row],[sem 02]]&amp;Tabla1[[#This Row],[sem 03]])</f>
        <v/>
      </c>
      <c r="BE141" s="236"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9"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10"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10"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10" t="str">
        <f>IF(Tabla1[[#This Row],[Fecha Inicio grupo]]="","",IFERROR(VLOOKUP(Tabla1[[#This Row],[Mes de Alta como miembro]],Parámetros!$AM$2:$AN$16,2,0),"01/01/1900"))</f>
        <v/>
      </c>
    </row>
    <row r="142" spans="1:63" ht="14.45">
      <c r="A142" s="69">
        <v>139</v>
      </c>
      <c r="B142" s="30"/>
      <c r="C142" s="35"/>
      <c r="D142" s="43"/>
      <c r="E142" s="65"/>
      <c r="F142" s="46"/>
      <c r="G142" s="46"/>
      <c r="H142" s="165"/>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1"/>
      <c r="P142" s="35"/>
      <c r="Q142" s="68"/>
      <c r="R142" s="68"/>
      <c r="S142" s="68"/>
      <c r="T142" s="68"/>
      <c r="U142" s="244" t="str">
        <f>IF(F142="","",Tabla1[[#This Row],[Fecha Inicio grupo]]+3*7-7)</f>
        <v/>
      </c>
      <c r="V142" s="245"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6"/>
      <c r="AP142" s="247" t="str">
        <f>IF(F142="","",IFERROR(VLOOKUP(SUBSTITUTE(SUBSTITUTE(Tabla1[[#This Row],[Uso Sistemas]],"T","P"),"N","F"),Parámetros!$M$2:$N$17,2,0),"Completar hasta 3ra sem. para evaluar a Probacionista"))</f>
        <v/>
      </c>
      <c r="AQ142" s="40"/>
      <c r="AR142" s="40"/>
      <c r="AS142" s="40"/>
      <c r="AT142" s="29"/>
      <c r="AU142" s="56"/>
      <c r="AV142" s="56"/>
      <c r="AW142" s="56"/>
      <c r="AX142" s="249" t="str">
        <f>IF(V142="","",EOMONTH(EDATE(Tabla1[[#This Row],[Fecha Finalización]],2),0))</f>
        <v/>
      </c>
      <c r="AY142" s="40"/>
      <c r="AZ142" s="250" t="str">
        <f>IF(V142="","",EOMONTH(EDATE(Tabla1[[#This Row],[Fecha Finalización]],3),0))</f>
        <v/>
      </c>
      <c r="BA142" s="40"/>
      <c r="BB142" s="40"/>
      <c r="BC142" s="237"/>
      <c r="BD142" s="235" t="str">
        <f>IF(F142="","",Tabla1[[#This Row],[sem 01]]&amp;Tabla1[[#This Row],[sem 02]]&amp;Tabla1[[#This Row],[sem 03]])</f>
        <v/>
      </c>
      <c r="BE142" s="236"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9"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10"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10"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10" t="str">
        <f>IF(Tabla1[[#This Row],[Fecha Inicio grupo]]="","",IFERROR(VLOOKUP(Tabla1[[#This Row],[Mes de Alta como miembro]],Parámetros!$AM$2:$AN$16,2,0),"01/01/1900"))</f>
        <v/>
      </c>
    </row>
    <row r="143" spans="1:63" ht="14.45">
      <c r="A143" s="69">
        <v>140</v>
      </c>
      <c r="B143" s="30"/>
      <c r="C143" s="35"/>
      <c r="D143" s="43"/>
      <c r="E143" s="65"/>
      <c r="F143" s="46"/>
      <c r="G143" s="46"/>
      <c r="H143" s="165"/>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1"/>
      <c r="P143" s="35"/>
      <c r="Q143" s="68"/>
      <c r="R143" s="68"/>
      <c r="S143" s="68"/>
      <c r="T143" s="68"/>
      <c r="U143" s="244" t="str">
        <f>IF(F143="","",Tabla1[[#This Row],[Fecha Inicio grupo]]+3*7-7)</f>
        <v/>
      </c>
      <c r="V143" s="245"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6"/>
      <c r="AP143" s="247" t="str">
        <f>IF(F143="","",IFERROR(VLOOKUP(SUBSTITUTE(SUBSTITUTE(Tabla1[[#This Row],[Uso Sistemas]],"T","P"),"N","F"),Parámetros!$M$2:$N$17,2,0),"Completar hasta 3ra sem. para evaluar a Probacionista"))</f>
        <v/>
      </c>
      <c r="AQ143" s="40"/>
      <c r="AR143" s="40"/>
      <c r="AS143" s="40"/>
      <c r="AT143" s="29"/>
      <c r="AU143" s="56"/>
      <c r="AV143" s="56"/>
      <c r="AW143" s="56"/>
      <c r="AX143" s="249" t="str">
        <f>IF(V143="","",EOMONTH(EDATE(Tabla1[[#This Row],[Fecha Finalización]],2),0))</f>
        <v/>
      </c>
      <c r="AY143" s="40"/>
      <c r="AZ143" s="250" t="str">
        <f>IF(V143="","",EOMONTH(EDATE(Tabla1[[#This Row],[Fecha Finalización]],3),0))</f>
        <v/>
      </c>
      <c r="BA143" s="40"/>
      <c r="BB143" s="40"/>
      <c r="BC143" s="237"/>
      <c r="BD143" s="235" t="str">
        <f>IF(F143="","",Tabla1[[#This Row],[sem 01]]&amp;Tabla1[[#This Row],[sem 02]]&amp;Tabla1[[#This Row],[sem 03]])</f>
        <v/>
      </c>
      <c r="BE143" s="236"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9"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10"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10"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10" t="str">
        <f>IF(Tabla1[[#This Row],[Fecha Inicio grupo]]="","",IFERROR(VLOOKUP(Tabla1[[#This Row],[Mes de Alta como miembro]],Parámetros!$AM$2:$AN$16,2,0),"01/01/1900"))</f>
        <v/>
      </c>
    </row>
    <row r="144" spans="1:63" ht="14.45">
      <c r="A144" s="69">
        <v>141</v>
      </c>
      <c r="B144" s="30"/>
      <c r="C144" s="35"/>
      <c r="D144" s="43"/>
      <c r="E144" s="65"/>
      <c r="F144" s="46"/>
      <c r="G144" s="46"/>
      <c r="H144" s="165"/>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1"/>
      <c r="P144" s="35"/>
      <c r="Q144" s="68"/>
      <c r="R144" s="68"/>
      <c r="S144" s="68"/>
      <c r="T144" s="68"/>
      <c r="U144" s="244" t="str">
        <f>IF(F144="","",Tabla1[[#This Row],[Fecha Inicio grupo]]+3*7-7)</f>
        <v/>
      </c>
      <c r="V144" s="245"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6"/>
      <c r="AP144" s="247" t="str">
        <f>IF(F144="","",IFERROR(VLOOKUP(SUBSTITUTE(SUBSTITUTE(Tabla1[[#This Row],[Uso Sistemas]],"T","P"),"N","F"),Parámetros!$M$2:$N$17,2,0),"Completar hasta 3ra sem. para evaluar a Probacionista"))</f>
        <v/>
      </c>
      <c r="AQ144" s="40"/>
      <c r="AR144" s="40"/>
      <c r="AS144" s="40"/>
      <c r="AT144" s="29"/>
      <c r="AU144" s="56"/>
      <c r="AV144" s="56"/>
      <c r="AW144" s="56"/>
      <c r="AX144" s="249" t="str">
        <f>IF(V144="","",EOMONTH(EDATE(Tabla1[[#This Row],[Fecha Finalización]],2),0))</f>
        <v/>
      </c>
      <c r="AY144" s="40"/>
      <c r="AZ144" s="250" t="str">
        <f>IF(V144="","",EOMONTH(EDATE(Tabla1[[#This Row],[Fecha Finalización]],3),0))</f>
        <v/>
      </c>
      <c r="BA144" s="40"/>
      <c r="BB144" s="40"/>
      <c r="BC144" s="237"/>
      <c r="BD144" s="235" t="str">
        <f>IF(F144="","",Tabla1[[#This Row],[sem 01]]&amp;Tabla1[[#This Row],[sem 02]]&amp;Tabla1[[#This Row],[sem 03]])</f>
        <v/>
      </c>
      <c r="BE144" s="236"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9"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10"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10"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10" t="str">
        <f>IF(Tabla1[[#This Row],[Fecha Inicio grupo]]="","",IFERROR(VLOOKUP(Tabla1[[#This Row],[Mes de Alta como miembro]],Parámetros!$AM$2:$AN$16,2,0),"01/01/1900"))</f>
        <v/>
      </c>
    </row>
    <row r="145" spans="1:63" ht="14.45">
      <c r="A145" s="69">
        <v>142</v>
      </c>
      <c r="B145" s="30"/>
      <c r="C145" s="35"/>
      <c r="D145" s="43"/>
      <c r="E145" s="65"/>
      <c r="F145" s="46"/>
      <c r="G145" s="46"/>
      <c r="H145" s="165"/>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1"/>
      <c r="P145" s="35"/>
      <c r="Q145" s="68"/>
      <c r="R145" s="68"/>
      <c r="S145" s="68"/>
      <c r="T145" s="68"/>
      <c r="U145" s="244" t="str">
        <f>IF(F145="","",Tabla1[[#This Row],[Fecha Inicio grupo]]+3*7-7)</f>
        <v/>
      </c>
      <c r="V145" s="245"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6"/>
      <c r="AP145" s="247" t="str">
        <f>IF(F145="","",IFERROR(VLOOKUP(SUBSTITUTE(SUBSTITUTE(Tabla1[[#This Row],[Uso Sistemas]],"T","P"),"N","F"),Parámetros!$M$2:$N$17,2,0),"Completar hasta 3ra sem. para evaluar a Probacionista"))</f>
        <v/>
      </c>
      <c r="AQ145" s="40"/>
      <c r="AR145" s="40"/>
      <c r="AS145" s="40"/>
      <c r="AT145" s="29"/>
      <c r="AU145" s="56"/>
      <c r="AV145" s="56"/>
      <c r="AW145" s="56"/>
      <c r="AX145" s="249" t="str">
        <f>IF(V145="","",EOMONTH(EDATE(Tabla1[[#This Row],[Fecha Finalización]],2),0))</f>
        <v/>
      </c>
      <c r="AY145" s="40"/>
      <c r="AZ145" s="250" t="str">
        <f>IF(V145="","",EOMONTH(EDATE(Tabla1[[#This Row],[Fecha Finalización]],3),0))</f>
        <v/>
      </c>
      <c r="BA145" s="40"/>
      <c r="BB145" s="40"/>
      <c r="BC145" s="237"/>
      <c r="BD145" s="235" t="str">
        <f>IF(F145="","",Tabla1[[#This Row],[sem 01]]&amp;Tabla1[[#This Row],[sem 02]]&amp;Tabla1[[#This Row],[sem 03]])</f>
        <v/>
      </c>
      <c r="BE145" s="236"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9"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10"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10"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10" t="str">
        <f>IF(Tabla1[[#This Row],[Fecha Inicio grupo]]="","",IFERROR(VLOOKUP(Tabla1[[#This Row],[Mes de Alta como miembro]],Parámetros!$AM$2:$AN$16,2,0),"01/01/1900"))</f>
        <v/>
      </c>
    </row>
    <row r="146" spans="1:63" ht="14.45">
      <c r="A146" s="69">
        <v>143</v>
      </c>
      <c r="B146" s="30"/>
      <c r="C146" s="35"/>
      <c r="D146" s="43"/>
      <c r="E146" s="65"/>
      <c r="F146" s="46"/>
      <c r="G146" s="46"/>
      <c r="H146" s="165"/>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1"/>
      <c r="P146" s="35"/>
      <c r="Q146" s="68"/>
      <c r="R146" s="68"/>
      <c r="S146" s="68"/>
      <c r="T146" s="68"/>
      <c r="U146" s="244" t="str">
        <f>IF(F146="","",Tabla1[[#This Row],[Fecha Inicio grupo]]+3*7-7)</f>
        <v/>
      </c>
      <c r="V146" s="245"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6"/>
      <c r="AP146" s="247" t="str">
        <f>IF(F146="","",IFERROR(VLOOKUP(SUBSTITUTE(SUBSTITUTE(Tabla1[[#This Row],[Uso Sistemas]],"T","P"),"N","F"),Parámetros!$M$2:$N$17,2,0),"Completar hasta 3ra sem. para evaluar a Probacionista"))</f>
        <v/>
      </c>
      <c r="AQ146" s="40"/>
      <c r="AR146" s="40"/>
      <c r="AS146" s="40"/>
      <c r="AT146" s="29"/>
      <c r="AU146" s="56"/>
      <c r="AV146" s="56"/>
      <c r="AW146" s="56"/>
      <c r="AX146" s="249" t="str">
        <f>IF(V146="","",EOMONTH(EDATE(Tabla1[[#This Row],[Fecha Finalización]],2),0))</f>
        <v/>
      </c>
      <c r="AY146" s="40"/>
      <c r="AZ146" s="250" t="str">
        <f>IF(V146="","",EOMONTH(EDATE(Tabla1[[#This Row],[Fecha Finalización]],3),0))</f>
        <v/>
      </c>
      <c r="BA146" s="40"/>
      <c r="BB146" s="40"/>
      <c r="BC146" s="237"/>
      <c r="BD146" s="235" t="str">
        <f>IF(F146="","",Tabla1[[#This Row],[sem 01]]&amp;Tabla1[[#This Row],[sem 02]]&amp;Tabla1[[#This Row],[sem 03]])</f>
        <v/>
      </c>
      <c r="BE146" s="236"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9"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10"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10"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10" t="str">
        <f>IF(Tabla1[[#This Row],[Fecha Inicio grupo]]="","",IFERROR(VLOOKUP(Tabla1[[#This Row],[Mes de Alta como miembro]],Parámetros!$AM$2:$AN$16,2,0),"01/01/1900"))</f>
        <v/>
      </c>
    </row>
    <row r="147" spans="1:63" ht="14.45">
      <c r="A147" s="69">
        <v>144</v>
      </c>
      <c r="B147" s="30"/>
      <c r="C147" s="35"/>
      <c r="D147" s="43"/>
      <c r="E147" s="65"/>
      <c r="F147" s="46"/>
      <c r="G147" s="46"/>
      <c r="H147" s="165"/>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1"/>
      <c r="P147" s="35"/>
      <c r="Q147" s="68"/>
      <c r="R147" s="68"/>
      <c r="S147" s="68"/>
      <c r="T147" s="68"/>
      <c r="U147" s="244" t="str">
        <f>IF(F147="","",Tabla1[[#This Row],[Fecha Inicio grupo]]+3*7-7)</f>
        <v/>
      </c>
      <c r="V147" s="245"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6"/>
      <c r="AP147" s="247" t="str">
        <f>IF(F147="","",IFERROR(VLOOKUP(SUBSTITUTE(SUBSTITUTE(Tabla1[[#This Row],[Uso Sistemas]],"T","P"),"N","F"),Parámetros!$M$2:$N$17,2,0),"Completar hasta 3ra sem. para evaluar a Probacionista"))</f>
        <v/>
      </c>
      <c r="AQ147" s="40"/>
      <c r="AR147" s="40"/>
      <c r="AS147" s="40"/>
      <c r="AT147" s="29"/>
      <c r="AU147" s="56"/>
      <c r="AV147" s="56"/>
      <c r="AW147" s="56"/>
      <c r="AX147" s="249" t="str">
        <f>IF(V147="","",EOMONTH(EDATE(Tabla1[[#This Row],[Fecha Finalización]],2),0))</f>
        <v/>
      </c>
      <c r="AY147" s="40"/>
      <c r="AZ147" s="250" t="str">
        <f>IF(V147="","",EOMONTH(EDATE(Tabla1[[#This Row],[Fecha Finalización]],3),0))</f>
        <v/>
      </c>
      <c r="BA147" s="40"/>
      <c r="BB147" s="40"/>
      <c r="BC147" s="237"/>
      <c r="BD147" s="235" t="str">
        <f>IF(F147="","",Tabla1[[#This Row],[sem 01]]&amp;Tabla1[[#This Row],[sem 02]]&amp;Tabla1[[#This Row],[sem 03]])</f>
        <v/>
      </c>
      <c r="BE147" s="236"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9"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10"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10"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10" t="str">
        <f>IF(Tabla1[[#This Row],[Fecha Inicio grupo]]="","",IFERROR(VLOOKUP(Tabla1[[#This Row],[Mes de Alta como miembro]],Parámetros!$AM$2:$AN$16,2,0),"01/01/1900"))</f>
        <v/>
      </c>
    </row>
    <row r="148" spans="1:63" ht="14.45">
      <c r="A148" s="69">
        <v>145</v>
      </c>
      <c r="B148" s="30"/>
      <c r="C148" s="35"/>
      <c r="D148" s="43"/>
      <c r="E148" s="65"/>
      <c r="F148" s="46"/>
      <c r="G148" s="46"/>
      <c r="H148" s="165"/>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1"/>
      <c r="P148" s="35"/>
      <c r="Q148" s="68"/>
      <c r="R148" s="68"/>
      <c r="S148" s="68"/>
      <c r="T148" s="68"/>
      <c r="U148" s="244" t="str">
        <f>IF(F148="","",Tabla1[[#This Row],[Fecha Inicio grupo]]+3*7-7)</f>
        <v/>
      </c>
      <c r="V148" s="245"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6"/>
      <c r="AP148" s="247" t="str">
        <f>IF(F148="","",IFERROR(VLOOKUP(SUBSTITUTE(SUBSTITUTE(Tabla1[[#This Row],[Uso Sistemas]],"T","P"),"N","F"),Parámetros!$M$2:$N$17,2,0),"Completar hasta 3ra sem. para evaluar a Probacionista"))</f>
        <v/>
      </c>
      <c r="AQ148" s="40"/>
      <c r="AR148" s="40"/>
      <c r="AS148" s="40"/>
      <c r="AT148" s="29"/>
      <c r="AU148" s="56"/>
      <c r="AV148" s="56"/>
      <c r="AW148" s="56"/>
      <c r="AX148" s="249" t="str">
        <f>IF(V148="","",EOMONTH(EDATE(Tabla1[[#This Row],[Fecha Finalización]],2),0))</f>
        <v/>
      </c>
      <c r="AY148" s="40"/>
      <c r="AZ148" s="250" t="str">
        <f>IF(V148="","",EOMONTH(EDATE(Tabla1[[#This Row],[Fecha Finalización]],3),0))</f>
        <v/>
      </c>
      <c r="BA148" s="40"/>
      <c r="BB148" s="40"/>
      <c r="BC148" s="237"/>
      <c r="BD148" s="235" t="str">
        <f>IF(F148="","",Tabla1[[#This Row],[sem 01]]&amp;Tabla1[[#This Row],[sem 02]]&amp;Tabla1[[#This Row],[sem 03]])</f>
        <v/>
      </c>
      <c r="BE148" s="236"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9"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10"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10"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10" t="str">
        <f>IF(Tabla1[[#This Row],[Fecha Inicio grupo]]="","",IFERROR(VLOOKUP(Tabla1[[#This Row],[Mes de Alta como miembro]],Parámetros!$AM$2:$AN$16,2,0),"01/01/1900"))</f>
        <v/>
      </c>
    </row>
    <row r="149" spans="1:63" ht="14.45">
      <c r="A149" s="69">
        <v>146</v>
      </c>
      <c r="B149" s="30"/>
      <c r="C149" s="35"/>
      <c r="D149" s="43"/>
      <c r="E149" s="65"/>
      <c r="F149" s="46"/>
      <c r="G149" s="46"/>
      <c r="H149" s="165"/>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1"/>
      <c r="P149" s="35"/>
      <c r="Q149" s="68"/>
      <c r="R149" s="68"/>
      <c r="S149" s="68"/>
      <c r="T149" s="68"/>
      <c r="U149" s="244" t="str">
        <f>IF(F149="","",Tabla1[[#This Row],[Fecha Inicio grupo]]+3*7-7)</f>
        <v/>
      </c>
      <c r="V149" s="245"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6"/>
      <c r="AP149" s="247" t="str">
        <f>IF(F149="","",IFERROR(VLOOKUP(SUBSTITUTE(SUBSTITUTE(Tabla1[[#This Row],[Uso Sistemas]],"T","P"),"N","F"),Parámetros!$M$2:$N$17,2,0),"Completar hasta 3ra sem. para evaluar a Probacionista"))</f>
        <v/>
      </c>
      <c r="AQ149" s="40"/>
      <c r="AR149" s="40"/>
      <c r="AS149" s="40"/>
      <c r="AT149" s="29"/>
      <c r="AU149" s="56"/>
      <c r="AV149" s="56"/>
      <c r="AW149" s="56"/>
      <c r="AX149" s="249" t="str">
        <f>IF(V149="","",EOMONTH(EDATE(Tabla1[[#This Row],[Fecha Finalización]],2),0))</f>
        <v/>
      </c>
      <c r="AY149" s="40"/>
      <c r="AZ149" s="250" t="str">
        <f>IF(V149="","",EOMONTH(EDATE(Tabla1[[#This Row],[Fecha Finalización]],3),0))</f>
        <v/>
      </c>
      <c r="BA149" s="40"/>
      <c r="BB149" s="40"/>
      <c r="BC149" s="237"/>
      <c r="BD149" s="235" t="str">
        <f>IF(F149="","",Tabla1[[#This Row],[sem 01]]&amp;Tabla1[[#This Row],[sem 02]]&amp;Tabla1[[#This Row],[sem 03]])</f>
        <v/>
      </c>
      <c r="BE149" s="236"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9"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10"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10"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10" t="str">
        <f>IF(Tabla1[[#This Row],[Fecha Inicio grupo]]="","",IFERROR(VLOOKUP(Tabla1[[#This Row],[Mes de Alta como miembro]],Parámetros!$AM$2:$AN$16,2,0),"01/01/1900"))</f>
        <v/>
      </c>
    </row>
    <row r="150" spans="1:63" ht="14.45">
      <c r="A150" s="69">
        <v>147</v>
      </c>
      <c r="B150" s="30"/>
      <c r="C150" s="35"/>
      <c r="D150" s="43"/>
      <c r="E150" s="65"/>
      <c r="F150" s="46"/>
      <c r="G150" s="46"/>
      <c r="H150" s="165"/>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1"/>
      <c r="P150" s="35"/>
      <c r="Q150" s="68"/>
      <c r="R150" s="68"/>
      <c r="S150" s="68"/>
      <c r="T150" s="68"/>
      <c r="U150" s="244" t="str">
        <f>IF(F150="","",Tabla1[[#This Row],[Fecha Inicio grupo]]+3*7-7)</f>
        <v/>
      </c>
      <c r="V150" s="245"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6"/>
      <c r="AP150" s="247" t="str">
        <f>IF(F150="","",IFERROR(VLOOKUP(SUBSTITUTE(SUBSTITUTE(Tabla1[[#This Row],[Uso Sistemas]],"T","P"),"N","F"),Parámetros!$M$2:$N$17,2,0),"Completar hasta 3ra sem. para evaluar a Probacionista"))</f>
        <v/>
      </c>
      <c r="AQ150" s="40"/>
      <c r="AR150" s="40"/>
      <c r="AS150" s="40"/>
      <c r="AT150" s="29"/>
      <c r="AU150" s="56"/>
      <c r="AV150" s="56"/>
      <c r="AW150" s="56"/>
      <c r="AX150" s="249" t="str">
        <f>IF(V150="","",EOMONTH(EDATE(Tabla1[[#This Row],[Fecha Finalización]],2),0))</f>
        <v/>
      </c>
      <c r="AY150" s="40"/>
      <c r="AZ150" s="250" t="str">
        <f>IF(V150="","",EOMONTH(EDATE(Tabla1[[#This Row],[Fecha Finalización]],3),0))</f>
        <v/>
      </c>
      <c r="BA150" s="40"/>
      <c r="BB150" s="40"/>
      <c r="BC150" s="237"/>
      <c r="BD150" s="235" t="str">
        <f>IF(F150="","",Tabla1[[#This Row],[sem 01]]&amp;Tabla1[[#This Row],[sem 02]]&amp;Tabla1[[#This Row],[sem 03]])</f>
        <v/>
      </c>
      <c r="BE150" s="236"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9"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10"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10"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10" t="str">
        <f>IF(Tabla1[[#This Row],[Fecha Inicio grupo]]="","",IFERROR(VLOOKUP(Tabla1[[#This Row],[Mes de Alta como miembro]],Parámetros!$AM$2:$AN$16,2,0),"01/01/1900"))</f>
        <v/>
      </c>
    </row>
    <row r="151" spans="1:63" ht="14.45">
      <c r="A151" s="69">
        <v>148</v>
      </c>
      <c r="B151" s="30"/>
      <c r="C151" s="35"/>
      <c r="D151" s="43"/>
      <c r="E151" s="65"/>
      <c r="F151" s="46"/>
      <c r="G151" s="46"/>
      <c r="H151" s="165"/>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1"/>
      <c r="P151" s="35"/>
      <c r="Q151" s="68"/>
      <c r="R151" s="68"/>
      <c r="S151" s="68"/>
      <c r="T151" s="68"/>
      <c r="U151" s="244" t="str">
        <f>IF(F151="","",Tabla1[[#This Row],[Fecha Inicio grupo]]+3*7-7)</f>
        <v/>
      </c>
      <c r="V151" s="245"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6"/>
      <c r="AP151" s="247" t="str">
        <f>IF(F151="","",IFERROR(VLOOKUP(SUBSTITUTE(SUBSTITUTE(Tabla1[[#This Row],[Uso Sistemas]],"T","P"),"N","F"),Parámetros!$M$2:$N$17,2,0),"Completar hasta 3ra sem. para evaluar a Probacionista"))</f>
        <v/>
      </c>
      <c r="AQ151" s="40"/>
      <c r="AR151" s="40"/>
      <c r="AS151" s="40"/>
      <c r="AT151" s="29"/>
      <c r="AU151" s="56"/>
      <c r="AV151" s="56"/>
      <c r="AW151" s="56"/>
      <c r="AX151" s="249" t="str">
        <f>IF(V151="","",EOMONTH(EDATE(Tabla1[[#This Row],[Fecha Finalización]],2),0))</f>
        <v/>
      </c>
      <c r="AY151" s="40"/>
      <c r="AZ151" s="250" t="str">
        <f>IF(V151="","",EOMONTH(EDATE(Tabla1[[#This Row],[Fecha Finalización]],3),0))</f>
        <v/>
      </c>
      <c r="BA151" s="40"/>
      <c r="BB151" s="40"/>
      <c r="BC151" s="237"/>
      <c r="BD151" s="235" t="str">
        <f>IF(F151="","",Tabla1[[#This Row],[sem 01]]&amp;Tabla1[[#This Row],[sem 02]]&amp;Tabla1[[#This Row],[sem 03]])</f>
        <v/>
      </c>
      <c r="BE151" s="236"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9"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10"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10"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10" t="str">
        <f>IF(Tabla1[[#This Row],[Fecha Inicio grupo]]="","",IFERROR(VLOOKUP(Tabla1[[#This Row],[Mes de Alta como miembro]],Parámetros!$AM$2:$AN$16,2,0),"01/01/1900"))</f>
        <v/>
      </c>
    </row>
    <row r="152" spans="1:63" ht="14.45">
      <c r="A152" s="69">
        <v>149</v>
      </c>
      <c r="B152" s="30"/>
      <c r="C152" s="35"/>
      <c r="D152" s="43"/>
      <c r="E152" s="65"/>
      <c r="F152" s="46"/>
      <c r="G152" s="46"/>
      <c r="H152" s="165"/>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1"/>
      <c r="P152" s="35"/>
      <c r="Q152" s="68"/>
      <c r="R152" s="68"/>
      <c r="S152" s="68"/>
      <c r="T152" s="68"/>
      <c r="U152" s="244" t="str">
        <f>IF(F152="","",Tabla1[[#This Row],[Fecha Inicio grupo]]+3*7-7)</f>
        <v/>
      </c>
      <c r="V152" s="245"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6"/>
      <c r="AP152" s="247" t="str">
        <f>IF(F152="","",IFERROR(VLOOKUP(SUBSTITUTE(SUBSTITUTE(Tabla1[[#This Row],[Uso Sistemas]],"T","P"),"N","F"),Parámetros!$M$2:$N$17,2,0),"Completar hasta 3ra sem. para evaluar a Probacionista"))</f>
        <v/>
      </c>
      <c r="AQ152" s="40"/>
      <c r="AR152" s="40"/>
      <c r="AS152" s="40"/>
      <c r="AT152" s="29"/>
      <c r="AU152" s="56"/>
      <c r="AV152" s="56"/>
      <c r="AW152" s="56"/>
      <c r="AX152" s="249" t="str">
        <f>IF(V152="","",EOMONTH(EDATE(Tabla1[[#This Row],[Fecha Finalización]],2),0))</f>
        <v/>
      </c>
      <c r="AY152" s="40"/>
      <c r="AZ152" s="250" t="str">
        <f>IF(V152="","",EOMONTH(EDATE(Tabla1[[#This Row],[Fecha Finalización]],3),0))</f>
        <v/>
      </c>
      <c r="BA152" s="40"/>
      <c r="BB152" s="40"/>
      <c r="BC152" s="237"/>
      <c r="BD152" s="235" t="str">
        <f>IF(F152="","",Tabla1[[#This Row],[sem 01]]&amp;Tabla1[[#This Row],[sem 02]]&amp;Tabla1[[#This Row],[sem 03]])</f>
        <v/>
      </c>
      <c r="BE152" s="236"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9"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10"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10"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10" t="str">
        <f>IF(Tabla1[[#This Row],[Fecha Inicio grupo]]="","",IFERROR(VLOOKUP(Tabla1[[#This Row],[Mes de Alta como miembro]],Parámetros!$AM$2:$AN$16,2,0),"01/01/1900"))</f>
        <v/>
      </c>
    </row>
    <row r="153" spans="1:63" ht="14.45">
      <c r="A153" s="69">
        <v>150</v>
      </c>
      <c r="B153" s="30"/>
      <c r="C153" s="35"/>
      <c r="D153" s="43"/>
      <c r="E153" s="65"/>
      <c r="F153" s="46"/>
      <c r="G153" s="46"/>
      <c r="H153" s="165"/>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1"/>
      <c r="P153" s="35"/>
      <c r="Q153" s="68"/>
      <c r="R153" s="68"/>
      <c r="S153" s="68"/>
      <c r="T153" s="68"/>
      <c r="U153" s="244" t="str">
        <f>IF(F153="","",Tabla1[[#This Row],[Fecha Inicio grupo]]+3*7-7)</f>
        <v/>
      </c>
      <c r="V153" s="245"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6"/>
      <c r="AP153" s="247" t="str">
        <f>IF(F153="","",IFERROR(VLOOKUP(SUBSTITUTE(SUBSTITUTE(Tabla1[[#This Row],[Uso Sistemas]],"T","P"),"N","F"),Parámetros!$M$2:$N$17,2,0),"Completar hasta 3ra sem. para evaluar a Probacionista"))</f>
        <v/>
      </c>
      <c r="AQ153" s="40"/>
      <c r="AR153" s="40"/>
      <c r="AS153" s="40"/>
      <c r="AT153" s="29"/>
      <c r="AU153" s="56"/>
      <c r="AV153" s="56"/>
      <c r="AW153" s="56"/>
      <c r="AX153" s="249" t="str">
        <f>IF(V153="","",EOMONTH(EDATE(Tabla1[[#This Row],[Fecha Finalización]],2),0))</f>
        <v/>
      </c>
      <c r="AY153" s="40"/>
      <c r="AZ153" s="250" t="str">
        <f>IF(V153="","",EOMONTH(EDATE(Tabla1[[#This Row],[Fecha Finalización]],3),0))</f>
        <v/>
      </c>
      <c r="BA153" s="40"/>
      <c r="BB153" s="40"/>
      <c r="BC153" s="237"/>
      <c r="BD153" s="235" t="str">
        <f>IF(F153="","",Tabla1[[#This Row],[sem 01]]&amp;Tabla1[[#This Row],[sem 02]]&amp;Tabla1[[#This Row],[sem 03]])</f>
        <v/>
      </c>
      <c r="BE153" s="236"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9"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10"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10"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10" t="str">
        <f>IF(Tabla1[[#This Row],[Fecha Inicio grupo]]="","",IFERROR(VLOOKUP(Tabla1[[#This Row],[Mes de Alta como miembro]],Parámetros!$AM$2:$AN$16,2,0),"01/01/1900"))</f>
        <v/>
      </c>
    </row>
    <row r="154" spans="1:63" ht="14.45">
      <c r="A154" s="69">
        <v>151</v>
      </c>
      <c r="B154" s="30"/>
      <c r="C154" s="35"/>
      <c r="D154" s="43"/>
      <c r="E154" s="65"/>
      <c r="F154" s="46"/>
      <c r="G154" s="46"/>
      <c r="H154" s="165"/>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1"/>
      <c r="P154" s="35"/>
      <c r="Q154" s="68"/>
      <c r="R154" s="68"/>
      <c r="S154" s="68"/>
      <c r="T154" s="68"/>
      <c r="U154" s="244" t="str">
        <f>IF(F154="","",Tabla1[[#This Row],[Fecha Inicio grupo]]+3*7-7)</f>
        <v/>
      </c>
      <c r="V154" s="245"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6"/>
      <c r="AP154" s="247" t="str">
        <f>IF(F154="","",IFERROR(VLOOKUP(SUBSTITUTE(SUBSTITUTE(Tabla1[[#This Row],[Uso Sistemas]],"T","P"),"N","F"),Parámetros!$M$2:$N$17,2,0),"Completar hasta 3ra sem. para evaluar a Probacionista"))</f>
        <v/>
      </c>
      <c r="AQ154" s="40"/>
      <c r="AR154" s="40"/>
      <c r="AS154" s="40"/>
      <c r="AT154" s="29"/>
      <c r="AU154" s="56"/>
      <c r="AV154" s="56"/>
      <c r="AW154" s="56"/>
      <c r="AX154" s="249" t="str">
        <f>IF(V154="","",EOMONTH(EDATE(Tabla1[[#This Row],[Fecha Finalización]],2),0))</f>
        <v/>
      </c>
      <c r="AY154" s="40"/>
      <c r="AZ154" s="250" t="str">
        <f>IF(V154="","",EOMONTH(EDATE(Tabla1[[#This Row],[Fecha Finalización]],3),0))</f>
        <v/>
      </c>
      <c r="BA154" s="40"/>
      <c r="BB154" s="40"/>
      <c r="BC154" s="237"/>
      <c r="BD154" s="235" t="str">
        <f>IF(F154="","",Tabla1[[#This Row],[sem 01]]&amp;Tabla1[[#This Row],[sem 02]]&amp;Tabla1[[#This Row],[sem 03]])</f>
        <v/>
      </c>
      <c r="BE154" s="236"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9"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10"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10"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10" t="str">
        <f>IF(Tabla1[[#This Row],[Fecha Inicio grupo]]="","",IFERROR(VLOOKUP(Tabla1[[#This Row],[Mes de Alta como miembro]],Parámetros!$AM$2:$AN$16,2,0),"01/01/1900"))</f>
        <v/>
      </c>
    </row>
    <row r="155" spans="1:63" ht="14.45">
      <c r="A155" s="69">
        <v>152</v>
      </c>
      <c r="B155" s="30"/>
      <c r="C155" s="35"/>
      <c r="D155" s="43"/>
      <c r="E155" s="65"/>
      <c r="F155" s="46"/>
      <c r="G155" s="46"/>
      <c r="H155" s="165"/>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1"/>
      <c r="P155" s="35"/>
      <c r="Q155" s="68"/>
      <c r="R155" s="68"/>
      <c r="S155" s="68"/>
      <c r="T155" s="68"/>
      <c r="U155" s="244" t="str">
        <f>IF(F155="","",Tabla1[[#This Row],[Fecha Inicio grupo]]+3*7-7)</f>
        <v/>
      </c>
      <c r="V155" s="245"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6"/>
      <c r="AP155" s="247" t="str">
        <f>IF(F155="","",IFERROR(VLOOKUP(SUBSTITUTE(SUBSTITUTE(Tabla1[[#This Row],[Uso Sistemas]],"T","P"),"N","F"),Parámetros!$M$2:$N$17,2,0),"Completar hasta 3ra sem. para evaluar a Probacionista"))</f>
        <v/>
      </c>
      <c r="AQ155" s="40"/>
      <c r="AR155" s="40"/>
      <c r="AS155" s="40"/>
      <c r="AT155" s="29"/>
      <c r="AU155" s="56"/>
      <c r="AV155" s="56"/>
      <c r="AW155" s="56"/>
      <c r="AX155" s="249" t="str">
        <f>IF(V155="","",EOMONTH(EDATE(Tabla1[[#This Row],[Fecha Finalización]],2),0))</f>
        <v/>
      </c>
      <c r="AY155" s="40"/>
      <c r="AZ155" s="250" t="str">
        <f>IF(V155="","",EOMONTH(EDATE(Tabla1[[#This Row],[Fecha Finalización]],3),0))</f>
        <v/>
      </c>
      <c r="BA155" s="40"/>
      <c r="BB155" s="40"/>
      <c r="BC155" s="237"/>
      <c r="BD155" s="235" t="str">
        <f>IF(F155="","",Tabla1[[#This Row],[sem 01]]&amp;Tabla1[[#This Row],[sem 02]]&amp;Tabla1[[#This Row],[sem 03]])</f>
        <v/>
      </c>
      <c r="BE155" s="236"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9"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10"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10"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10" t="str">
        <f>IF(Tabla1[[#This Row],[Fecha Inicio grupo]]="","",IFERROR(VLOOKUP(Tabla1[[#This Row],[Mes de Alta como miembro]],Parámetros!$AM$2:$AN$16,2,0),"01/01/1900"))</f>
        <v/>
      </c>
    </row>
    <row r="156" spans="1:63" ht="14.45">
      <c r="A156" s="69">
        <v>153</v>
      </c>
      <c r="B156" s="30"/>
      <c r="C156" s="35"/>
      <c r="D156" s="43"/>
      <c r="E156" s="65"/>
      <c r="F156" s="46"/>
      <c r="G156" s="46"/>
      <c r="H156" s="165"/>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1"/>
      <c r="P156" s="35"/>
      <c r="Q156" s="68"/>
      <c r="R156" s="68"/>
      <c r="S156" s="68"/>
      <c r="T156" s="68"/>
      <c r="U156" s="244" t="str">
        <f>IF(F156="","",Tabla1[[#This Row],[Fecha Inicio grupo]]+3*7-7)</f>
        <v/>
      </c>
      <c r="V156" s="245"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6"/>
      <c r="AP156" s="247" t="str">
        <f>IF(F156="","",IFERROR(VLOOKUP(SUBSTITUTE(SUBSTITUTE(Tabla1[[#This Row],[Uso Sistemas]],"T","P"),"N","F"),Parámetros!$M$2:$N$17,2,0),"Completar hasta 3ra sem. para evaluar a Probacionista"))</f>
        <v/>
      </c>
      <c r="AQ156" s="40"/>
      <c r="AR156" s="40"/>
      <c r="AS156" s="40"/>
      <c r="AT156" s="29"/>
      <c r="AU156" s="56"/>
      <c r="AV156" s="56"/>
      <c r="AW156" s="56"/>
      <c r="AX156" s="249" t="str">
        <f>IF(V156="","",EOMONTH(EDATE(Tabla1[[#This Row],[Fecha Finalización]],2),0))</f>
        <v/>
      </c>
      <c r="AY156" s="40"/>
      <c r="AZ156" s="250" t="str">
        <f>IF(V156="","",EOMONTH(EDATE(Tabla1[[#This Row],[Fecha Finalización]],3),0))</f>
        <v/>
      </c>
      <c r="BA156" s="40"/>
      <c r="BB156" s="40"/>
      <c r="BC156" s="237"/>
      <c r="BD156" s="235" t="str">
        <f>IF(F156="","",Tabla1[[#This Row],[sem 01]]&amp;Tabla1[[#This Row],[sem 02]]&amp;Tabla1[[#This Row],[sem 03]])</f>
        <v/>
      </c>
      <c r="BE156" s="236"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9"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10"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10"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10" t="str">
        <f>IF(Tabla1[[#This Row],[Fecha Inicio grupo]]="","",IFERROR(VLOOKUP(Tabla1[[#This Row],[Mes de Alta como miembro]],Parámetros!$AM$2:$AN$16,2,0),"01/01/1900"))</f>
        <v/>
      </c>
    </row>
    <row r="157" spans="1:63" ht="14.45">
      <c r="A157" s="69">
        <v>154</v>
      </c>
      <c r="B157" s="30"/>
      <c r="C157" s="35"/>
      <c r="D157" s="43"/>
      <c r="E157" s="65"/>
      <c r="F157" s="46"/>
      <c r="G157" s="46"/>
      <c r="H157" s="165"/>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1"/>
      <c r="P157" s="35"/>
      <c r="Q157" s="68"/>
      <c r="R157" s="68"/>
      <c r="S157" s="68"/>
      <c r="T157" s="68"/>
      <c r="U157" s="244" t="str">
        <f>IF(F157="","",Tabla1[[#This Row],[Fecha Inicio grupo]]+3*7-7)</f>
        <v/>
      </c>
      <c r="V157" s="245"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6"/>
      <c r="AP157" s="247" t="str">
        <f>IF(F157="","",IFERROR(VLOOKUP(SUBSTITUTE(SUBSTITUTE(Tabla1[[#This Row],[Uso Sistemas]],"T","P"),"N","F"),Parámetros!$M$2:$N$17,2,0),"Completar hasta 3ra sem. para evaluar a Probacionista"))</f>
        <v/>
      </c>
      <c r="AQ157" s="40"/>
      <c r="AR157" s="40"/>
      <c r="AS157" s="40"/>
      <c r="AT157" s="29"/>
      <c r="AU157" s="56"/>
      <c r="AV157" s="56"/>
      <c r="AW157" s="56"/>
      <c r="AX157" s="249" t="str">
        <f>IF(V157="","",EOMONTH(EDATE(Tabla1[[#This Row],[Fecha Finalización]],2),0))</f>
        <v/>
      </c>
      <c r="AY157" s="40"/>
      <c r="AZ157" s="250" t="str">
        <f>IF(V157="","",EOMONTH(EDATE(Tabla1[[#This Row],[Fecha Finalización]],3),0))</f>
        <v/>
      </c>
      <c r="BA157" s="40"/>
      <c r="BB157" s="40"/>
      <c r="BC157" s="237"/>
      <c r="BD157" s="235" t="str">
        <f>IF(F157="","",Tabla1[[#This Row],[sem 01]]&amp;Tabla1[[#This Row],[sem 02]]&amp;Tabla1[[#This Row],[sem 03]])</f>
        <v/>
      </c>
      <c r="BE157" s="236"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9"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10"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10"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10" t="str">
        <f>IF(Tabla1[[#This Row],[Fecha Inicio grupo]]="","",IFERROR(VLOOKUP(Tabla1[[#This Row],[Mes de Alta como miembro]],Parámetros!$AM$2:$AN$16,2,0),"01/01/1900"))</f>
        <v/>
      </c>
    </row>
    <row r="158" spans="1:63" ht="14.45">
      <c r="A158" s="69">
        <v>155</v>
      </c>
      <c r="B158" s="30"/>
      <c r="C158" s="35"/>
      <c r="D158" s="43"/>
      <c r="E158" s="65"/>
      <c r="F158" s="46"/>
      <c r="G158" s="46"/>
      <c r="H158" s="165"/>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1"/>
      <c r="P158" s="35"/>
      <c r="Q158" s="68"/>
      <c r="R158" s="68"/>
      <c r="S158" s="68"/>
      <c r="T158" s="68"/>
      <c r="U158" s="244" t="str">
        <f>IF(F158="","",Tabla1[[#This Row],[Fecha Inicio grupo]]+3*7-7)</f>
        <v/>
      </c>
      <c r="V158" s="245"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6"/>
      <c r="AP158" s="247" t="str">
        <f>IF(F158="","",IFERROR(VLOOKUP(SUBSTITUTE(SUBSTITUTE(Tabla1[[#This Row],[Uso Sistemas]],"T","P"),"N","F"),Parámetros!$M$2:$N$17,2,0),"Completar hasta 3ra sem. para evaluar a Probacionista"))</f>
        <v/>
      </c>
      <c r="AQ158" s="40"/>
      <c r="AR158" s="40"/>
      <c r="AS158" s="40"/>
      <c r="AT158" s="29"/>
      <c r="AU158" s="56"/>
      <c r="AV158" s="56"/>
      <c r="AW158" s="56"/>
      <c r="AX158" s="249" t="str">
        <f>IF(V158="","",EOMONTH(EDATE(Tabla1[[#This Row],[Fecha Finalización]],2),0))</f>
        <v/>
      </c>
      <c r="AY158" s="40"/>
      <c r="AZ158" s="250" t="str">
        <f>IF(V158="","",EOMONTH(EDATE(Tabla1[[#This Row],[Fecha Finalización]],3),0))</f>
        <v/>
      </c>
      <c r="BA158" s="40"/>
      <c r="BB158" s="40"/>
      <c r="BC158" s="237"/>
      <c r="BD158" s="235" t="str">
        <f>IF(F158="","",Tabla1[[#This Row],[sem 01]]&amp;Tabla1[[#This Row],[sem 02]]&amp;Tabla1[[#This Row],[sem 03]])</f>
        <v/>
      </c>
      <c r="BE158" s="236"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9"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10"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10"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10" t="str">
        <f>IF(Tabla1[[#This Row],[Fecha Inicio grupo]]="","",IFERROR(VLOOKUP(Tabla1[[#This Row],[Mes de Alta como miembro]],Parámetros!$AM$2:$AN$16,2,0),"01/01/1900"))</f>
        <v/>
      </c>
    </row>
    <row r="159" spans="1:63" ht="14.45">
      <c r="A159" s="69">
        <v>156</v>
      </c>
      <c r="B159" s="30"/>
      <c r="C159" s="35"/>
      <c r="D159" s="43"/>
      <c r="E159" s="65"/>
      <c r="F159" s="46"/>
      <c r="G159" s="46"/>
      <c r="H159" s="165"/>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1"/>
      <c r="P159" s="35"/>
      <c r="Q159" s="68"/>
      <c r="R159" s="68"/>
      <c r="S159" s="68"/>
      <c r="T159" s="68"/>
      <c r="U159" s="244" t="str">
        <f>IF(F159="","",Tabla1[[#This Row],[Fecha Inicio grupo]]+3*7-7)</f>
        <v/>
      </c>
      <c r="V159" s="245"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6"/>
      <c r="AP159" s="247" t="str">
        <f>IF(F159="","",IFERROR(VLOOKUP(SUBSTITUTE(SUBSTITUTE(Tabla1[[#This Row],[Uso Sistemas]],"T","P"),"N","F"),Parámetros!$M$2:$N$17,2,0),"Completar hasta 3ra sem. para evaluar a Probacionista"))</f>
        <v/>
      </c>
      <c r="AQ159" s="40"/>
      <c r="AR159" s="40"/>
      <c r="AS159" s="40"/>
      <c r="AT159" s="29"/>
      <c r="AU159" s="56"/>
      <c r="AV159" s="56"/>
      <c r="AW159" s="56"/>
      <c r="AX159" s="249" t="str">
        <f>IF(V159="","",EOMONTH(EDATE(Tabla1[[#This Row],[Fecha Finalización]],2),0))</f>
        <v/>
      </c>
      <c r="AY159" s="40"/>
      <c r="AZ159" s="250" t="str">
        <f>IF(V159="","",EOMONTH(EDATE(Tabla1[[#This Row],[Fecha Finalización]],3),0))</f>
        <v/>
      </c>
      <c r="BA159" s="40"/>
      <c r="BB159" s="40"/>
      <c r="BC159" s="237"/>
      <c r="BD159" s="235" t="str">
        <f>IF(F159="","",Tabla1[[#This Row],[sem 01]]&amp;Tabla1[[#This Row],[sem 02]]&amp;Tabla1[[#This Row],[sem 03]])</f>
        <v/>
      </c>
      <c r="BE159" s="236"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9"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10"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10"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10" t="str">
        <f>IF(Tabla1[[#This Row],[Fecha Inicio grupo]]="","",IFERROR(VLOOKUP(Tabla1[[#This Row],[Mes de Alta como miembro]],Parámetros!$AM$2:$AN$16,2,0),"01/01/1900"))</f>
        <v/>
      </c>
    </row>
    <row r="160" spans="1:63" ht="14.45">
      <c r="A160" s="69">
        <v>157</v>
      </c>
      <c r="B160" s="30"/>
      <c r="C160" s="35"/>
      <c r="D160" s="43"/>
      <c r="E160" s="65"/>
      <c r="F160" s="46"/>
      <c r="G160" s="46"/>
      <c r="H160" s="165"/>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1"/>
      <c r="P160" s="35"/>
      <c r="Q160" s="68"/>
      <c r="R160" s="68"/>
      <c r="S160" s="68"/>
      <c r="T160" s="68"/>
      <c r="U160" s="244" t="str">
        <f>IF(F160="","",Tabla1[[#This Row],[Fecha Inicio grupo]]+3*7-7)</f>
        <v/>
      </c>
      <c r="V160" s="245"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6"/>
      <c r="AP160" s="247" t="str">
        <f>IF(F160="","",IFERROR(VLOOKUP(SUBSTITUTE(SUBSTITUTE(Tabla1[[#This Row],[Uso Sistemas]],"T","P"),"N","F"),Parámetros!$M$2:$N$17,2,0),"Completar hasta 3ra sem. para evaluar a Probacionista"))</f>
        <v/>
      </c>
      <c r="AQ160" s="40"/>
      <c r="AR160" s="40"/>
      <c r="AS160" s="40"/>
      <c r="AT160" s="29"/>
      <c r="AU160" s="56"/>
      <c r="AV160" s="56"/>
      <c r="AW160" s="56"/>
      <c r="AX160" s="249" t="str">
        <f>IF(V160="","",EOMONTH(EDATE(Tabla1[[#This Row],[Fecha Finalización]],2),0))</f>
        <v/>
      </c>
      <c r="AY160" s="40"/>
      <c r="AZ160" s="250" t="str">
        <f>IF(V160="","",EOMONTH(EDATE(Tabla1[[#This Row],[Fecha Finalización]],3),0))</f>
        <v/>
      </c>
      <c r="BA160" s="40"/>
      <c r="BB160" s="40"/>
      <c r="BC160" s="237"/>
      <c r="BD160" s="235" t="str">
        <f>IF(F160="","",Tabla1[[#This Row],[sem 01]]&amp;Tabla1[[#This Row],[sem 02]]&amp;Tabla1[[#This Row],[sem 03]])</f>
        <v/>
      </c>
      <c r="BE160" s="236"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9"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10"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10"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10" t="str">
        <f>IF(Tabla1[[#This Row],[Fecha Inicio grupo]]="","",IFERROR(VLOOKUP(Tabla1[[#This Row],[Mes de Alta como miembro]],Parámetros!$AM$2:$AN$16,2,0),"01/01/1900"))</f>
        <v/>
      </c>
    </row>
    <row r="161" spans="1:63" ht="14.45">
      <c r="A161" s="69">
        <v>158</v>
      </c>
      <c r="B161" s="30"/>
      <c r="C161" s="35"/>
      <c r="D161" s="43"/>
      <c r="E161" s="65"/>
      <c r="F161" s="46"/>
      <c r="G161" s="46"/>
      <c r="H161" s="165"/>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1"/>
      <c r="P161" s="35"/>
      <c r="Q161" s="68"/>
      <c r="R161" s="68"/>
      <c r="S161" s="68"/>
      <c r="T161" s="68"/>
      <c r="U161" s="244" t="str">
        <f>IF(F161="","",Tabla1[[#This Row],[Fecha Inicio grupo]]+3*7-7)</f>
        <v/>
      </c>
      <c r="V161" s="245"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6"/>
      <c r="AP161" s="247" t="str">
        <f>IF(F161="","",IFERROR(VLOOKUP(SUBSTITUTE(SUBSTITUTE(Tabla1[[#This Row],[Uso Sistemas]],"T","P"),"N","F"),Parámetros!$M$2:$N$17,2,0),"Completar hasta 3ra sem. para evaluar a Probacionista"))</f>
        <v/>
      </c>
      <c r="AQ161" s="40"/>
      <c r="AR161" s="40"/>
      <c r="AS161" s="40"/>
      <c r="AT161" s="29"/>
      <c r="AU161" s="56"/>
      <c r="AV161" s="56"/>
      <c r="AW161" s="56"/>
      <c r="AX161" s="249" t="str">
        <f>IF(V161="","",EOMONTH(EDATE(Tabla1[[#This Row],[Fecha Finalización]],2),0))</f>
        <v/>
      </c>
      <c r="AY161" s="40"/>
      <c r="AZ161" s="250" t="str">
        <f>IF(V161="","",EOMONTH(EDATE(Tabla1[[#This Row],[Fecha Finalización]],3),0))</f>
        <v/>
      </c>
      <c r="BA161" s="40"/>
      <c r="BB161" s="40"/>
      <c r="BC161" s="237"/>
      <c r="BD161" s="235" t="str">
        <f>IF(F161="","",Tabla1[[#This Row],[sem 01]]&amp;Tabla1[[#This Row],[sem 02]]&amp;Tabla1[[#This Row],[sem 03]])</f>
        <v/>
      </c>
      <c r="BE161" s="236"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9"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10"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10"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10" t="str">
        <f>IF(Tabla1[[#This Row],[Fecha Inicio grupo]]="","",IFERROR(VLOOKUP(Tabla1[[#This Row],[Mes de Alta como miembro]],Parámetros!$AM$2:$AN$16,2,0),"01/01/1900"))</f>
        <v/>
      </c>
    </row>
    <row r="162" spans="1:63" ht="14.45">
      <c r="A162" s="69">
        <v>159</v>
      </c>
      <c r="B162" s="30"/>
      <c r="C162" s="35"/>
      <c r="D162" s="43"/>
      <c r="E162" s="65"/>
      <c r="F162" s="46"/>
      <c r="G162" s="46"/>
      <c r="H162" s="165"/>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1"/>
      <c r="P162" s="35"/>
      <c r="Q162" s="68"/>
      <c r="R162" s="68"/>
      <c r="S162" s="68"/>
      <c r="T162" s="68"/>
      <c r="U162" s="244" t="str">
        <f>IF(F162="","",Tabla1[[#This Row],[Fecha Inicio grupo]]+3*7-7)</f>
        <v/>
      </c>
      <c r="V162" s="245"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6"/>
      <c r="AP162" s="247" t="str">
        <f>IF(F162="","",IFERROR(VLOOKUP(SUBSTITUTE(SUBSTITUTE(Tabla1[[#This Row],[Uso Sistemas]],"T","P"),"N","F"),Parámetros!$M$2:$N$17,2,0),"Completar hasta 3ra sem. para evaluar a Probacionista"))</f>
        <v/>
      </c>
      <c r="AQ162" s="40"/>
      <c r="AR162" s="40"/>
      <c r="AS162" s="40"/>
      <c r="AT162" s="29"/>
      <c r="AU162" s="56"/>
      <c r="AV162" s="56"/>
      <c r="AW162" s="56"/>
      <c r="AX162" s="249" t="str">
        <f>IF(V162="","",EOMONTH(EDATE(Tabla1[[#This Row],[Fecha Finalización]],2),0))</f>
        <v/>
      </c>
      <c r="AY162" s="40"/>
      <c r="AZ162" s="250" t="str">
        <f>IF(V162="","",EOMONTH(EDATE(Tabla1[[#This Row],[Fecha Finalización]],3),0))</f>
        <v/>
      </c>
      <c r="BA162" s="40"/>
      <c r="BB162" s="40"/>
      <c r="BC162" s="237"/>
      <c r="BD162" s="235" t="str">
        <f>IF(F162="","",Tabla1[[#This Row],[sem 01]]&amp;Tabla1[[#This Row],[sem 02]]&amp;Tabla1[[#This Row],[sem 03]])</f>
        <v/>
      </c>
      <c r="BE162" s="236"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9"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10"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10"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10" t="str">
        <f>IF(Tabla1[[#This Row],[Fecha Inicio grupo]]="","",IFERROR(VLOOKUP(Tabla1[[#This Row],[Mes de Alta como miembro]],Parámetros!$AM$2:$AN$16,2,0),"01/01/1900"))</f>
        <v/>
      </c>
    </row>
    <row r="163" spans="1:63" ht="14.45">
      <c r="A163" s="69">
        <v>160</v>
      </c>
      <c r="B163" s="30"/>
      <c r="C163" s="35"/>
      <c r="D163" s="43"/>
      <c r="E163" s="65"/>
      <c r="F163" s="46"/>
      <c r="G163" s="46"/>
      <c r="H163" s="165"/>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1"/>
      <c r="P163" s="35"/>
      <c r="Q163" s="68"/>
      <c r="R163" s="68"/>
      <c r="S163" s="68"/>
      <c r="T163" s="68"/>
      <c r="U163" s="244" t="str">
        <f>IF(F163="","",Tabla1[[#This Row],[Fecha Inicio grupo]]+3*7-7)</f>
        <v/>
      </c>
      <c r="V163" s="245"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6"/>
      <c r="AP163" s="247" t="str">
        <f>IF(F163="","",IFERROR(VLOOKUP(SUBSTITUTE(SUBSTITUTE(Tabla1[[#This Row],[Uso Sistemas]],"T","P"),"N","F"),Parámetros!$M$2:$N$17,2,0),"Completar hasta 3ra sem. para evaluar a Probacionista"))</f>
        <v/>
      </c>
      <c r="AQ163" s="40"/>
      <c r="AR163" s="40"/>
      <c r="AS163" s="40"/>
      <c r="AT163" s="29"/>
      <c r="AU163" s="56"/>
      <c r="AV163" s="56"/>
      <c r="AW163" s="56"/>
      <c r="AX163" s="249" t="str">
        <f>IF(V163="","",EOMONTH(EDATE(Tabla1[[#This Row],[Fecha Finalización]],2),0))</f>
        <v/>
      </c>
      <c r="AY163" s="40"/>
      <c r="AZ163" s="250" t="str">
        <f>IF(V163="","",EOMONTH(EDATE(Tabla1[[#This Row],[Fecha Finalización]],3),0))</f>
        <v/>
      </c>
      <c r="BA163" s="40"/>
      <c r="BB163" s="40"/>
      <c r="BC163" s="237"/>
      <c r="BD163" s="235" t="str">
        <f>IF(F163="","",Tabla1[[#This Row],[sem 01]]&amp;Tabla1[[#This Row],[sem 02]]&amp;Tabla1[[#This Row],[sem 03]])</f>
        <v/>
      </c>
      <c r="BE163" s="236"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9"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10"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10"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10" t="str">
        <f>IF(Tabla1[[#This Row],[Fecha Inicio grupo]]="","",IFERROR(VLOOKUP(Tabla1[[#This Row],[Mes de Alta como miembro]],Parámetros!$AM$2:$AN$16,2,0),"01/01/1900"))</f>
        <v/>
      </c>
    </row>
    <row r="164" spans="1:63" ht="14.45">
      <c r="A164" s="69">
        <v>161</v>
      </c>
      <c r="B164" s="30"/>
      <c r="C164" s="35"/>
      <c r="D164" s="43"/>
      <c r="E164" s="65"/>
      <c r="F164" s="46"/>
      <c r="G164" s="46"/>
      <c r="H164" s="165"/>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1"/>
      <c r="P164" s="35"/>
      <c r="Q164" s="68"/>
      <c r="R164" s="68"/>
      <c r="S164" s="68"/>
      <c r="T164" s="68"/>
      <c r="U164" s="244" t="str">
        <f>IF(F164="","",Tabla1[[#This Row],[Fecha Inicio grupo]]+3*7-7)</f>
        <v/>
      </c>
      <c r="V164" s="245"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6"/>
      <c r="AP164" s="247" t="str">
        <f>IF(F164="","",IFERROR(VLOOKUP(SUBSTITUTE(SUBSTITUTE(Tabla1[[#This Row],[Uso Sistemas]],"T","P"),"N","F"),Parámetros!$M$2:$N$17,2,0),"Completar hasta 3ra sem. para evaluar a Probacionista"))</f>
        <v/>
      </c>
      <c r="AQ164" s="40"/>
      <c r="AR164" s="40"/>
      <c r="AS164" s="40"/>
      <c r="AT164" s="29"/>
      <c r="AU164" s="56"/>
      <c r="AV164" s="56"/>
      <c r="AW164" s="56"/>
      <c r="AX164" s="249" t="str">
        <f>IF(V164="","",EOMONTH(EDATE(Tabla1[[#This Row],[Fecha Finalización]],2),0))</f>
        <v/>
      </c>
      <c r="AY164" s="40"/>
      <c r="AZ164" s="250" t="str">
        <f>IF(V164="","",EOMONTH(EDATE(Tabla1[[#This Row],[Fecha Finalización]],3),0))</f>
        <v/>
      </c>
      <c r="BA164" s="40"/>
      <c r="BB164" s="40"/>
      <c r="BC164" s="237"/>
      <c r="BD164" s="235" t="str">
        <f>IF(F164="","",Tabla1[[#This Row],[sem 01]]&amp;Tabla1[[#This Row],[sem 02]]&amp;Tabla1[[#This Row],[sem 03]])</f>
        <v/>
      </c>
      <c r="BE164" s="236"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9"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10"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10"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10" t="str">
        <f>IF(Tabla1[[#This Row],[Fecha Inicio grupo]]="","",IFERROR(VLOOKUP(Tabla1[[#This Row],[Mes de Alta como miembro]],Parámetros!$AM$2:$AN$16,2,0),"01/01/1900"))</f>
        <v/>
      </c>
    </row>
    <row r="165" spans="1:63" ht="14.45">
      <c r="A165" s="69">
        <v>162</v>
      </c>
      <c r="B165" s="30"/>
      <c r="C165" s="35"/>
      <c r="D165" s="43"/>
      <c r="E165" s="65"/>
      <c r="F165" s="46"/>
      <c r="G165" s="46"/>
      <c r="H165" s="165"/>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1"/>
      <c r="P165" s="35"/>
      <c r="Q165" s="68"/>
      <c r="R165" s="68"/>
      <c r="S165" s="68"/>
      <c r="T165" s="68"/>
      <c r="U165" s="244" t="str">
        <f>IF(F165="","",Tabla1[[#This Row],[Fecha Inicio grupo]]+3*7-7)</f>
        <v/>
      </c>
      <c r="V165" s="245"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6"/>
      <c r="AP165" s="247" t="str">
        <f>IF(F165="","",IFERROR(VLOOKUP(SUBSTITUTE(SUBSTITUTE(Tabla1[[#This Row],[Uso Sistemas]],"T","P"),"N","F"),Parámetros!$M$2:$N$17,2,0),"Completar hasta 3ra sem. para evaluar a Probacionista"))</f>
        <v/>
      </c>
      <c r="AQ165" s="40"/>
      <c r="AR165" s="40"/>
      <c r="AS165" s="40"/>
      <c r="AT165" s="29"/>
      <c r="AU165" s="56"/>
      <c r="AV165" s="56"/>
      <c r="AW165" s="56"/>
      <c r="AX165" s="249" t="str">
        <f>IF(V165="","",EOMONTH(EDATE(Tabla1[[#This Row],[Fecha Finalización]],2),0))</f>
        <v/>
      </c>
      <c r="AY165" s="40"/>
      <c r="AZ165" s="250" t="str">
        <f>IF(V165="","",EOMONTH(EDATE(Tabla1[[#This Row],[Fecha Finalización]],3),0))</f>
        <v/>
      </c>
      <c r="BA165" s="40"/>
      <c r="BB165" s="40"/>
      <c r="BC165" s="237"/>
      <c r="BD165" s="235" t="str">
        <f>IF(F165="","",Tabla1[[#This Row],[sem 01]]&amp;Tabla1[[#This Row],[sem 02]]&amp;Tabla1[[#This Row],[sem 03]])</f>
        <v/>
      </c>
      <c r="BE165" s="236"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9"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10"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10"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10" t="str">
        <f>IF(Tabla1[[#This Row],[Fecha Inicio grupo]]="","",IFERROR(VLOOKUP(Tabla1[[#This Row],[Mes de Alta como miembro]],Parámetros!$AM$2:$AN$16,2,0),"01/01/1900"))</f>
        <v/>
      </c>
    </row>
    <row r="166" spans="1:63" ht="14.45">
      <c r="A166" s="69">
        <v>163</v>
      </c>
      <c r="B166" s="30"/>
      <c r="C166" s="35"/>
      <c r="D166" s="43"/>
      <c r="E166" s="65"/>
      <c r="F166" s="46"/>
      <c r="G166" s="46"/>
      <c r="H166" s="165"/>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1"/>
      <c r="P166" s="35"/>
      <c r="Q166" s="68"/>
      <c r="R166" s="68"/>
      <c r="S166" s="68"/>
      <c r="T166" s="68"/>
      <c r="U166" s="244" t="str">
        <f>IF(F166="","",Tabla1[[#This Row],[Fecha Inicio grupo]]+3*7-7)</f>
        <v/>
      </c>
      <c r="V166" s="245"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6"/>
      <c r="AP166" s="247" t="str">
        <f>IF(F166="","",IFERROR(VLOOKUP(SUBSTITUTE(SUBSTITUTE(Tabla1[[#This Row],[Uso Sistemas]],"T","P"),"N","F"),Parámetros!$M$2:$N$17,2,0),"Completar hasta 3ra sem. para evaluar a Probacionista"))</f>
        <v/>
      </c>
      <c r="AQ166" s="40"/>
      <c r="AR166" s="40"/>
      <c r="AS166" s="40"/>
      <c r="AT166" s="29"/>
      <c r="AU166" s="56"/>
      <c r="AV166" s="56"/>
      <c r="AW166" s="56"/>
      <c r="AX166" s="249" t="str">
        <f>IF(V166="","",EOMONTH(EDATE(Tabla1[[#This Row],[Fecha Finalización]],2),0))</f>
        <v/>
      </c>
      <c r="AY166" s="40"/>
      <c r="AZ166" s="250" t="str">
        <f>IF(V166="","",EOMONTH(EDATE(Tabla1[[#This Row],[Fecha Finalización]],3),0))</f>
        <v/>
      </c>
      <c r="BA166" s="40"/>
      <c r="BB166" s="40"/>
      <c r="BC166" s="237"/>
      <c r="BD166" s="235" t="str">
        <f>IF(F166="","",Tabla1[[#This Row],[sem 01]]&amp;Tabla1[[#This Row],[sem 02]]&amp;Tabla1[[#This Row],[sem 03]])</f>
        <v/>
      </c>
      <c r="BE166" s="236"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9"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10"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10"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10" t="str">
        <f>IF(Tabla1[[#This Row],[Fecha Inicio grupo]]="","",IFERROR(VLOOKUP(Tabla1[[#This Row],[Mes de Alta como miembro]],Parámetros!$AM$2:$AN$16,2,0),"01/01/1900"))</f>
        <v/>
      </c>
    </row>
    <row r="167" spans="1:63" ht="14.45">
      <c r="A167" s="69">
        <v>164</v>
      </c>
      <c r="B167" s="30"/>
      <c r="C167" s="35"/>
      <c r="D167" s="43"/>
      <c r="E167" s="65"/>
      <c r="F167" s="46"/>
      <c r="G167" s="46"/>
      <c r="H167" s="165"/>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1"/>
      <c r="P167" s="35"/>
      <c r="Q167" s="68"/>
      <c r="R167" s="68"/>
      <c r="S167" s="68"/>
      <c r="T167" s="68"/>
      <c r="U167" s="244" t="str">
        <f>IF(F167="","",Tabla1[[#This Row],[Fecha Inicio grupo]]+3*7-7)</f>
        <v/>
      </c>
      <c r="V167" s="245"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6"/>
      <c r="AP167" s="247" t="str">
        <f>IF(F167="","",IFERROR(VLOOKUP(SUBSTITUTE(SUBSTITUTE(Tabla1[[#This Row],[Uso Sistemas]],"T","P"),"N","F"),Parámetros!$M$2:$N$17,2,0),"Completar hasta 3ra sem. para evaluar a Probacionista"))</f>
        <v/>
      </c>
      <c r="AQ167" s="40"/>
      <c r="AR167" s="40"/>
      <c r="AS167" s="40"/>
      <c r="AT167" s="29"/>
      <c r="AU167" s="56"/>
      <c r="AV167" s="56"/>
      <c r="AW167" s="56"/>
      <c r="AX167" s="249" t="str">
        <f>IF(V167="","",EOMONTH(EDATE(Tabla1[[#This Row],[Fecha Finalización]],2),0))</f>
        <v/>
      </c>
      <c r="AY167" s="40"/>
      <c r="AZ167" s="250" t="str">
        <f>IF(V167="","",EOMONTH(EDATE(Tabla1[[#This Row],[Fecha Finalización]],3),0))</f>
        <v/>
      </c>
      <c r="BA167" s="40"/>
      <c r="BB167" s="40"/>
      <c r="BC167" s="237"/>
      <c r="BD167" s="235" t="str">
        <f>IF(F167="","",Tabla1[[#This Row],[sem 01]]&amp;Tabla1[[#This Row],[sem 02]]&amp;Tabla1[[#This Row],[sem 03]])</f>
        <v/>
      </c>
      <c r="BE167" s="236"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9"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10"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10"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10" t="str">
        <f>IF(Tabla1[[#This Row],[Fecha Inicio grupo]]="","",IFERROR(VLOOKUP(Tabla1[[#This Row],[Mes de Alta como miembro]],Parámetros!$AM$2:$AN$16,2,0),"01/01/1900"))</f>
        <v/>
      </c>
    </row>
    <row r="168" spans="1:63" ht="14.45">
      <c r="A168" s="69">
        <v>165</v>
      </c>
      <c r="B168" s="30"/>
      <c r="C168" s="35"/>
      <c r="D168" s="43"/>
      <c r="E168" s="65"/>
      <c r="F168" s="46"/>
      <c r="G168" s="46"/>
      <c r="H168" s="165"/>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1"/>
      <c r="P168" s="35"/>
      <c r="Q168" s="68"/>
      <c r="R168" s="68"/>
      <c r="S168" s="68"/>
      <c r="T168" s="68"/>
      <c r="U168" s="244" t="str">
        <f>IF(F168="","",Tabla1[[#This Row],[Fecha Inicio grupo]]+3*7-7)</f>
        <v/>
      </c>
      <c r="V168" s="245"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6"/>
      <c r="AP168" s="247" t="str">
        <f>IF(F168="","",IFERROR(VLOOKUP(SUBSTITUTE(SUBSTITUTE(Tabla1[[#This Row],[Uso Sistemas]],"T","P"),"N","F"),Parámetros!$M$2:$N$17,2,0),"Completar hasta 3ra sem. para evaluar a Probacionista"))</f>
        <v/>
      </c>
      <c r="AQ168" s="40"/>
      <c r="AR168" s="40"/>
      <c r="AS168" s="40"/>
      <c r="AT168" s="29"/>
      <c r="AU168" s="56"/>
      <c r="AV168" s="56"/>
      <c r="AW168" s="56"/>
      <c r="AX168" s="249" t="str">
        <f>IF(V168="","",EOMONTH(EDATE(Tabla1[[#This Row],[Fecha Finalización]],2),0))</f>
        <v/>
      </c>
      <c r="AY168" s="40"/>
      <c r="AZ168" s="250" t="str">
        <f>IF(V168="","",EOMONTH(EDATE(Tabla1[[#This Row],[Fecha Finalización]],3),0))</f>
        <v/>
      </c>
      <c r="BA168" s="40"/>
      <c r="BB168" s="40"/>
      <c r="BC168" s="237"/>
      <c r="BD168" s="235" t="str">
        <f>IF(F168="","",Tabla1[[#This Row],[sem 01]]&amp;Tabla1[[#This Row],[sem 02]]&amp;Tabla1[[#This Row],[sem 03]])</f>
        <v/>
      </c>
      <c r="BE168" s="236"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9"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10"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10"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10" t="str">
        <f>IF(Tabla1[[#This Row],[Fecha Inicio grupo]]="","",IFERROR(VLOOKUP(Tabla1[[#This Row],[Mes de Alta como miembro]],Parámetros!$AM$2:$AN$16,2,0),"01/01/1900"))</f>
        <v/>
      </c>
    </row>
    <row r="169" spans="1:63" ht="14.45">
      <c r="A169" s="69">
        <v>166</v>
      </c>
      <c r="B169" s="30"/>
      <c r="C169" s="35"/>
      <c r="D169" s="43"/>
      <c r="E169" s="65"/>
      <c r="F169" s="46"/>
      <c r="G169" s="46"/>
      <c r="H169" s="165"/>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1"/>
      <c r="P169" s="35"/>
      <c r="Q169" s="68"/>
      <c r="R169" s="68"/>
      <c r="S169" s="68"/>
      <c r="T169" s="68"/>
      <c r="U169" s="244" t="str">
        <f>IF(F169="","",Tabla1[[#This Row],[Fecha Inicio grupo]]+3*7-7)</f>
        <v/>
      </c>
      <c r="V169" s="245"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6"/>
      <c r="AP169" s="247" t="str">
        <f>IF(F169="","",IFERROR(VLOOKUP(SUBSTITUTE(SUBSTITUTE(Tabla1[[#This Row],[Uso Sistemas]],"T","P"),"N","F"),Parámetros!$M$2:$N$17,2,0),"Completar hasta 3ra sem. para evaluar a Probacionista"))</f>
        <v/>
      </c>
      <c r="AQ169" s="40"/>
      <c r="AR169" s="40"/>
      <c r="AS169" s="40"/>
      <c r="AT169" s="29"/>
      <c r="AU169" s="56"/>
      <c r="AV169" s="56"/>
      <c r="AW169" s="56"/>
      <c r="AX169" s="249" t="str">
        <f>IF(V169="","",EOMONTH(EDATE(Tabla1[[#This Row],[Fecha Finalización]],2),0))</f>
        <v/>
      </c>
      <c r="AY169" s="40"/>
      <c r="AZ169" s="250" t="str">
        <f>IF(V169="","",EOMONTH(EDATE(Tabla1[[#This Row],[Fecha Finalización]],3),0))</f>
        <v/>
      </c>
      <c r="BA169" s="40"/>
      <c r="BB169" s="40"/>
      <c r="BC169" s="237"/>
      <c r="BD169" s="235" t="str">
        <f>IF(F169="","",Tabla1[[#This Row],[sem 01]]&amp;Tabla1[[#This Row],[sem 02]]&amp;Tabla1[[#This Row],[sem 03]])</f>
        <v/>
      </c>
      <c r="BE169" s="236"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9"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10"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10"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10" t="str">
        <f>IF(Tabla1[[#This Row],[Fecha Inicio grupo]]="","",IFERROR(VLOOKUP(Tabla1[[#This Row],[Mes de Alta como miembro]],Parámetros!$AM$2:$AN$16,2,0),"01/01/1900"))</f>
        <v/>
      </c>
    </row>
    <row r="170" spans="1:63" ht="14.45">
      <c r="A170" s="69">
        <v>167</v>
      </c>
      <c r="B170" s="30"/>
      <c r="C170" s="35"/>
      <c r="D170" s="43"/>
      <c r="E170" s="65"/>
      <c r="F170" s="46"/>
      <c r="G170" s="46"/>
      <c r="H170" s="165"/>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1"/>
      <c r="P170" s="35"/>
      <c r="Q170" s="68"/>
      <c r="R170" s="68"/>
      <c r="S170" s="68"/>
      <c r="T170" s="68"/>
      <c r="U170" s="244" t="str">
        <f>IF(F170="","",Tabla1[[#This Row],[Fecha Inicio grupo]]+3*7-7)</f>
        <v/>
      </c>
      <c r="V170" s="245"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6"/>
      <c r="AP170" s="247" t="str">
        <f>IF(F170="","",IFERROR(VLOOKUP(SUBSTITUTE(SUBSTITUTE(Tabla1[[#This Row],[Uso Sistemas]],"T","P"),"N","F"),Parámetros!$M$2:$N$17,2,0),"Completar hasta 3ra sem. para evaluar a Probacionista"))</f>
        <v/>
      </c>
      <c r="AQ170" s="40"/>
      <c r="AR170" s="40"/>
      <c r="AS170" s="40"/>
      <c r="AT170" s="29"/>
      <c r="AU170" s="56"/>
      <c r="AV170" s="56"/>
      <c r="AW170" s="56"/>
      <c r="AX170" s="249" t="str">
        <f>IF(V170="","",EOMONTH(EDATE(Tabla1[[#This Row],[Fecha Finalización]],2),0))</f>
        <v/>
      </c>
      <c r="AY170" s="40"/>
      <c r="AZ170" s="250" t="str">
        <f>IF(V170="","",EOMONTH(EDATE(Tabla1[[#This Row],[Fecha Finalización]],3),0))</f>
        <v/>
      </c>
      <c r="BA170" s="40"/>
      <c r="BB170" s="40"/>
      <c r="BC170" s="237"/>
      <c r="BD170" s="235" t="str">
        <f>IF(F170="","",Tabla1[[#This Row],[sem 01]]&amp;Tabla1[[#This Row],[sem 02]]&amp;Tabla1[[#This Row],[sem 03]])</f>
        <v/>
      </c>
      <c r="BE170" s="236"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9"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10"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10"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10" t="str">
        <f>IF(Tabla1[[#This Row],[Fecha Inicio grupo]]="","",IFERROR(VLOOKUP(Tabla1[[#This Row],[Mes de Alta como miembro]],Parámetros!$AM$2:$AN$16,2,0),"01/01/1900"))</f>
        <v/>
      </c>
    </row>
    <row r="171" spans="1:63" ht="14.45">
      <c r="A171" s="69">
        <v>168</v>
      </c>
      <c r="B171" s="30"/>
      <c r="C171" s="35"/>
      <c r="D171" s="43"/>
      <c r="E171" s="65"/>
      <c r="F171" s="46"/>
      <c r="G171" s="46"/>
      <c r="H171" s="165"/>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1"/>
      <c r="P171" s="35"/>
      <c r="Q171" s="68"/>
      <c r="R171" s="68"/>
      <c r="S171" s="68"/>
      <c r="T171" s="68"/>
      <c r="U171" s="244" t="str">
        <f>IF(F171="","",Tabla1[[#This Row],[Fecha Inicio grupo]]+3*7-7)</f>
        <v/>
      </c>
      <c r="V171" s="245"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6"/>
      <c r="AP171" s="247" t="str">
        <f>IF(F171="","",IFERROR(VLOOKUP(SUBSTITUTE(SUBSTITUTE(Tabla1[[#This Row],[Uso Sistemas]],"T","P"),"N","F"),Parámetros!$M$2:$N$17,2,0),"Completar hasta 3ra sem. para evaluar a Probacionista"))</f>
        <v/>
      </c>
      <c r="AQ171" s="40"/>
      <c r="AR171" s="40"/>
      <c r="AS171" s="40"/>
      <c r="AT171" s="29"/>
      <c r="AU171" s="56"/>
      <c r="AV171" s="56"/>
      <c r="AW171" s="56"/>
      <c r="AX171" s="249" t="str">
        <f>IF(V171="","",EOMONTH(EDATE(Tabla1[[#This Row],[Fecha Finalización]],2),0))</f>
        <v/>
      </c>
      <c r="AY171" s="40"/>
      <c r="AZ171" s="250" t="str">
        <f>IF(V171="","",EOMONTH(EDATE(Tabla1[[#This Row],[Fecha Finalización]],3),0))</f>
        <v/>
      </c>
      <c r="BA171" s="40"/>
      <c r="BB171" s="40"/>
      <c r="BC171" s="237"/>
      <c r="BD171" s="235" t="str">
        <f>IF(F171="","",Tabla1[[#This Row],[sem 01]]&amp;Tabla1[[#This Row],[sem 02]]&amp;Tabla1[[#This Row],[sem 03]])</f>
        <v/>
      </c>
      <c r="BE171" s="236"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9"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10"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10"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10" t="str">
        <f>IF(Tabla1[[#This Row],[Fecha Inicio grupo]]="","",IFERROR(VLOOKUP(Tabla1[[#This Row],[Mes de Alta como miembro]],Parámetros!$AM$2:$AN$16,2,0),"01/01/1900"))</f>
        <v/>
      </c>
    </row>
    <row r="172" spans="1:63" ht="14.45">
      <c r="A172" s="69">
        <v>169</v>
      </c>
      <c r="B172" s="30"/>
      <c r="C172" s="35"/>
      <c r="D172" s="43"/>
      <c r="E172" s="65"/>
      <c r="F172" s="46"/>
      <c r="G172" s="46"/>
      <c r="H172" s="165"/>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1"/>
      <c r="P172" s="35"/>
      <c r="Q172" s="68"/>
      <c r="R172" s="68"/>
      <c r="S172" s="68"/>
      <c r="T172" s="68"/>
      <c r="U172" s="244" t="str">
        <f>IF(F172="","",Tabla1[[#This Row],[Fecha Inicio grupo]]+3*7-7)</f>
        <v/>
      </c>
      <c r="V172" s="245"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6"/>
      <c r="AP172" s="247" t="str">
        <f>IF(F172="","",IFERROR(VLOOKUP(SUBSTITUTE(SUBSTITUTE(Tabla1[[#This Row],[Uso Sistemas]],"T","P"),"N","F"),Parámetros!$M$2:$N$17,2,0),"Completar hasta 3ra sem. para evaluar a Probacionista"))</f>
        <v/>
      </c>
      <c r="AQ172" s="40"/>
      <c r="AR172" s="40"/>
      <c r="AS172" s="40"/>
      <c r="AT172" s="29"/>
      <c r="AU172" s="56"/>
      <c r="AV172" s="56"/>
      <c r="AW172" s="56"/>
      <c r="AX172" s="249" t="str">
        <f>IF(V172="","",EOMONTH(EDATE(Tabla1[[#This Row],[Fecha Finalización]],2),0))</f>
        <v/>
      </c>
      <c r="AY172" s="40"/>
      <c r="AZ172" s="250" t="str">
        <f>IF(V172="","",EOMONTH(EDATE(Tabla1[[#This Row],[Fecha Finalización]],3),0))</f>
        <v/>
      </c>
      <c r="BA172" s="40"/>
      <c r="BB172" s="40"/>
      <c r="BC172" s="237"/>
      <c r="BD172" s="235" t="str">
        <f>IF(F172="","",Tabla1[[#This Row],[sem 01]]&amp;Tabla1[[#This Row],[sem 02]]&amp;Tabla1[[#This Row],[sem 03]])</f>
        <v/>
      </c>
      <c r="BE172" s="236"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9"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10"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10"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10" t="str">
        <f>IF(Tabla1[[#This Row],[Fecha Inicio grupo]]="","",IFERROR(VLOOKUP(Tabla1[[#This Row],[Mes de Alta como miembro]],Parámetros!$AM$2:$AN$16,2,0),"01/01/1900"))</f>
        <v/>
      </c>
    </row>
    <row r="173" spans="1:63" ht="14.45">
      <c r="A173" s="69">
        <v>170</v>
      </c>
      <c r="B173" s="30"/>
      <c r="C173" s="35"/>
      <c r="D173" s="43"/>
      <c r="E173" s="65"/>
      <c r="F173" s="46"/>
      <c r="G173" s="46"/>
      <c r="H173" s="165"/>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1"/>
      <c r="P173" s="35"/>
      <c r="Q173" s="68"/>
      <c r="R173" s="68"/>
      <c r="S173" s="68"/>
      <c r="T173" s="68"/>
      <c r="U173" s="244" t="str">
        <f>IF(F173="","",Tabla1[[#This Row],[Fecha Inicio grupo]]+3*7-7)</f>
        <v/>
      </c>
      <c r="V173" s="245"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6"/>
      <c r="AP173" s="247" t="str">
        <f>IF(F173="","",IFERROR(VLOOKUP(SUBSTITUTE(SUBSTITUTE(Tabla1[[#This Row],[Uso Sistemas]],"T","P"),"N","F"),Parámetros!$M$2:$N$17,2,0),"Completar hasta 3ra sem. para evaluar a Probacionista"))</f>
        <v/>
      </c>
      <c r="AQ173" s="40"/>
      <c r="AR173" s="40"/>
      <c r="AS173" s="40"/>
      <c r="AT173" s="29"/>
      <c r="AU173" s="56"/>
      <c r="AV173" s="56"/>
      <c r="AW173" s="56"/>
      <c r="AX173" s="249" t="str">
        <f>IF(V173="","",EOMONTH(EDATE(Tabla1[[#This Row],[Fecha Finalización]],2),0))</f>
        <v/>
      </c>
      <c r="AY173" s="40"/>
      <c r="AZ173" s="250" t="str">
        <f>IF(V173="","",EOMONTH(EDATE(Tabla1[[#This Row],[Fecha Finalización]],3),0))</f>
        <v/>
      </c>
      <c r="BA173" s="40"/>
      <c r="BB173" s="40"/>
      <c r="BC173" s="237"/>
      <c r="BD173" s="235" t="str">
        <f>IF(F173="","",Tabla1[[#This Row],[sem 01]]&amp;Tabla1[[#This Row],[sem 02]]&amp;Tabla1[[#This Row],[sem 03]])</f>
        <v/>
      </c>
      <c r="BE173" s="236"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9"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10"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10"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10" t="str">
        <f>IF(Tabla1[[#This Row],[Fecha Inicio grupo]]="","",IFERROR(VLOOKUP(Tabla1[[#This Row],[Mes de Alta como miembro]],Parámetros!$AM$2:$AN$16,2,0),"01/01/1900"))</f>
        <v/>
      </c>
    </row>
    <row r="174" spans="1:63" ht="14.45">
      <c r="A174" s="69">
        <v>171</v>
      </c>
      <c r="B174" s="30"/>
      <c r="C174" s="35"/>
      <c r="D174" s="43"/>
      <c r="E174" s="65"/>
      <c r="F174" s="46"/>
      <c r="G174" s="46"/>
      <c r="H174" s="165"/>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1"/>
      <c r="P174" s="35"/>
      <c r="Q174" s="68"/>
      <c r="R174" s="68"/>
      <c r="S174" s="68"/>
      <c r="T174" s="68"/>
      <c r="U174" s="244" t="str">
        <f>IF(F174="","",Tabla1[[#This Row],[Fecha Inicio grupo]]+3*7-7)</f>
        <v/>
      </c>
      <c r="V174" s="245"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6"/>
      <c r="AP174" s="247" t="str">
        <f>IF(F174="","",IFERROR(VLOOKUP(SUBSTITUTE(SUBSTITUTE(Tabla1[[#This Row],[Uso Sistemas]],"T","P"),"N","F"),Parámetros!$M$2:$N$17,2,0),"Completar hasta 3ra sem. para evaluar a Probacionista"))</f>
        <v/>
      </c>
      <c r="AQ174" s="40"/>
      <c r="AR174" s="40"/>
      <c r="AS174" s="40"/>
      <c r="AT174" s="29"/>
      <c r="AU174" s="56"/>
      <c r="AV174" s="56"/>
      <c r="AW174" s="56"/>
      <c r="AX174" s="249" t="str">
        <f>IF(V174="","",EOMONTH(EDATE(Tabla1[[#This Row],[Fecha Finalización]],2),0))</f>
        <v/>
      </c>
      <c r="AY174" s="40"/>
      <c r="AZ174" s="250" t="str">
        <f>IF(V174="","",EOMONTH(EDATE(Tabla1[[#This Row],[Fecha Finalización]],3),0))</f>
        <v/>
      </c>
      <c r="BA174" s="40"/>
      <c r="BB174" s="40"/>
      <c r="BC174" s="237"/>
      <c r="BD174" s="235" t="str">
        <f>IF(F174="","",Tabla1[[#This Row],[sem 01]]&amp;Tabla1[[#This Row],[sem 02]]&amp;Tabla1[[#This Row],[sem 03]])</f>
        <v/>
      </c>
      <c r="BE174" s="236"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9"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10"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10"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10" t="str">
        <f>IF(Tabla1[[#This Row],[Fecha Inicio grupo]]="","",IFERROR(VLOOKUP(Tabla1[[#This Row],[Mes de Alta como miembro]],Parámetros!$AM$2:$AN$16,2,0),"01/01/1900"))</f>
        <v/>
      </c>
    </row>
    <row r="175" spans="1:63" ht="14.45">
      <c r="A175" s="69">
        <v>172</v>
      </c>
      <c r="B175" s="30"/>
      <c r="C175" s="35"/>
      <c r="D175" s="43"/>
      <c r="E175" s="65"/>
      <c r="F175" s="46"/>
      <c r="G175" s="46"/>
      <c r="H175" s="165"/>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1"/>
      <c r="P175" s="35"/>
      <c r="Q175" s="68"/>
      <c r="R175" s="68"/>
      <c r="S175" s="68"/>
      <c r="T175" s="68"/>
      <c r="U175" s="244" t="str">
        <f>IF(F175="","",Tabla1[[#This Row],[Fecha Inicio grupo]]+3*7-7)</f>
        <v/>
      </c>
      <c r="V175" s="245"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6"/>
      <c r="AP175" s="247" t="str">
        <f>IF(F175="","",IFERROR(VLOOKUP(SUBSTITUTE(SUBSTITUTE(Tabla1[[#This Row],[Uso Sistemas]],"T","P"),"N","F"),Parámetros!$M$2:$N$17,2,0),"Completar hasta 3ra sem. para evaluar a Probacionista"))</f>
        <v/>
      </c>
      <c r="AQ175" s="40"/>
      <c r="AR175" s="40"/>
      <c r="AS175" s="40"/>
      <c r="AT175" s="29"/>
      <c r="AU175" s="56"/>
      <c r="AV175" s="56"/>
      <c r="AW175" s="56"/>
      <c r="AX175" s="249" t="str">
        <f>IF(V175="","",EOMONTH(EDATE(Tabla1[[#This Row],[Fecha Finalización]],2),0))</f>
        <v/>
      </c>
      <c r="AY175" s="40"/>
      <c r="AZ175" s="250" t="str">
        <f>IF(V175="","",EOMONTH(EDATE(Tabla1[[#This Row],[Fecha Finalización]],3),0))</f>
        <v/>
      </c>
      <c r="BA175" s="40"/>
      <c r="BB175" s="40"/>
      <c r="BC175" s="237"/>
      <c r="BD175" s="235" t="str">
        <f>IF(F175="","",Tabla1[[#This Row],[sem 01]]&amp;Tabla1[[#This Row],[sem 02]]&amp;Tabla1[[#This Row],[sem 03]])</f>
        <v/>
      </c>
      <c r="BE175" s="236"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9"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10"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10"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10" t="str">
        <f>IF(Tabla1[[#This Row],[Fecha Inicio grupo]]="","",IFERROR(VLOOKUP(Tabla1[[#This Row],[Mes de Alta como miembro]],Parámetros!$AM$2:$AN$16,2,0),"01/01/1900"))</f>
        <v/>
      </c>
    </row>
    <row r="176" spans="1:63" ht="14.45">
      <c r="A176" s="69">
        <v>173</v>
      </c>
      <c r="B176" s="30"/>
      <c r="C176" s="35"/>
      <c r="D176" s="43"/>
      <c r="E176" s="65"/>
      <c r="F176" s="46"/>
      <c r="G176" s="46"/>
      <c r="H176" s="165"/>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1"/>
      <c r="P176" s="35"/>
      <c r="Q176" s="68"/>
      <c r="R176" s="68"/>
      <c r="S176" s="68"/>
      <c r="T176" s="68"/>
      <c r="U176" s="244" t="str">
        <f>IF(F176="","",Tabla1[[#This Row],[Fecha Inicio grupo]]+3*7-7)</f>
        <v/>
      </c>
      <c r="V176" s="245"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6"/>
      <c r="AP176" s="247" t="str">
        <f>IF(F176="","",IFERROR(VLOOKUP(SUBSTITUTE(SUBSTITUTE(Tabla1[[#This Row],[Uso Sistemas]],"T","P"),"N","F"),Parámetros!$M$2:$N$17,2,0),"Completar hasta 3ra sem. para evaluar a Probacionista"))</f>
        <v/>
      </c>
      <c r="AQ176" s="40"/>
      <c r="AR176" s="40"/>
      <c r="AS176" s="40"/>
      <c r="AT176" s="29"/>
      <c r="AU176" s="56"/>
      <c r="AV176" s="56"/>
      <c r="AW176" s="56"/>
      <c r="AX176" s="249" t="str">
        <f>IF(V176="","",EOMONTH(EDATE(Tabla1[[#This Row],[Fecha Finalización]],2),0))</f>
        <v/>
      </c>
      <c r="AY176" s="40"/>
      <c r="AZ176" s="250" t="str">
        <f>IF(V176="","",EOMONTH(EDATE(Tabla1[[#This Row],[Fecha Finalización]],3),0))</f>
        <v/>
      </c>
      <c r="BA176" s="40"/>
      <c r="BB176" s="40"/>
      <c r="BC176" s="237"/>
      <c r="BD176" s="235" t="str">
        <f>IF(F176="","",Tabla1[[#This Row],[sem 01]]&amp;Tabla1[[#This Row],[sem 02]]&amp;Tabla1[[#This Row],[sem 03]])</f>
        <v/>
      </c>
      <c r="BE176" s="236"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9"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10"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10"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10" t="str">
        <f>IF(Tabla1[[#This Row],[Fecha Inicio grupo]]="","",IFERROR(VLOOKUP(Tabla1[[#This Row],[Mes de Alta como miembro]],Parámetros!$AM$2:$AN$16,2,0),"01/01/1900"))</f>
        <v/>
      </c>
    </row>
    <row r="177" spans="1:63" ht="14.45">
      <c r="A177" s="69">
        <v>174</v>
      </c>
      <c r="B177" s="30"/>
      <c r="C177" s="35"/>
      <c r="D177" s="43"/>
      <c r="E177" s="65"/>
      <c r="F177" s="46"/>
      <c r="G177" s="46"/>
      <c r="H177" s="165"/>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1"/>
      <c r="P177" s="35"/>
      <c r="Q177" s="68"/>
      <c r="R177" s="68"/>
      <c r="S177" s="68"/>
      <c r="T177" s="68"/>
      <c r="U177" s="244" t="str">
        <f>IF(F177="","",Tabla1[[#This Row],[Fecha Inicio grupo]]+3*7-7)</f>
        <v/>
      </c>
      <c r="V177" s="245"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6"/>
      <c r="AP177" s="247" t="str">
        <f>IF(F177="","",IFERROR(VLOOKUP(SUBSTITUTE(SUBSTITUTE(Tabla1[[#This Row],[Uso Sistemas]],"T","P"),"N","F"),Parámetros!$M$2:$N$17,2,0),"Completar hasta 3ra sem. para evaluar a Probacionista"))</f>
        <v/>
      </c>
      <c r="AQ177" s="40"/>
      <c r="AR177" s="40"/>
      <c r="AS177" s="40"/>
      <c r="AT177" s="29"/>
      <c r="AU177" s="56"/>
      <c r="AV177" s="56"/>
      <c r="AW177" s="56"/>
      <c r="AX177" s="249" t="str">
        <f>IF(V177="","",EOMONTH(EDATE(Tabla1[[#This Row],[Fecha Finalización]],2),0))</f>
        <v/>
      </c>
      <c r="AY177" s="40"/>
      <c r="AZ177" s="250" t="str">
        <f>IF(V177="","",EOMONTH(EDATE(Tabla1[[#This Row],[Fecha Finalización]],3),0))</f>
        <v/>
      </c>
      <c r="BA177" s="40"/>
      <c r="BB177" s="40"/>
      <c r="BC177" s="237"/>
      <c r="BD177" s="235" t="str">
        <f>IF(F177="","",Tabla1[[#This Row],[sem 01]]&amp;Tabla1[[#This Row],[sem 02]]&amp;Tabla1[[#This Row],[sem 03]])</f>
        <v/>
      </c>
      <c r="BE177" s="236"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9"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10"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10"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10" t="str">
        <f>IF(Tabla1[[#This Row],[Fecha Inicio grupo]]="","",IFERROR(VLOOKUP(Tabla1[[#This Row],[Mes de Alta como miembro]],Parámetros!$AM$2:$AN$16,2,0),"01/01/1900"))</f>
        <v/>
      </c>
    </row>
    <row r="178" spans="1:63" ht="14.45">
      <c r="A178" s="69">
        <v>175</v>
      </c>
      <c r="B178" s="30"/>
      <c r="C178" s="35"/>
      <c r="D178" s="43"/>
      <c r="E178" s="65"/>
      <c r="F178" s="46"/>
      <c r="G178" s="46"/>
      <c r="H178" s="165"/>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1"/>
      <c r="P178" s="35"/>
      <c r="Q178" s="68"/>
      <c r="R178" s="68"/>
      <c r="S178" s="68"/>
      <c r="T178" s="68"/>
      <c r="U178" s="244" t="str">
        <f>IF(F178="","",Tabla1[[#This Row],[Fecha Inicio grupo]]+3*7-7)</f>
        <v/>
      </c>
      <c r="V178" s="245"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6"/>
      <c r="AP178" s="247" t="str">
        <f>IF(F178="","",IFERROR(VLOOKUP(SUBSTITUTE(SUBSTITUTE(Tabla1[[#This Row],[Uso Sistemas]],"T","P"),"N","F"),Parámetros!$M$2:$N$17,2,0),"Completar hasta 3ra sem. para evaluar a Probacionista"))</f>
        <v/>
      </c>
      <c r="AQ178" s="40"/>
      <c r="AR178" s="40"/>
      <c r="AS178" s="40"/>
      <c r="AT178" s="29"/>
      <c r="AU178" s="56"/>
      <c r="AV178" s="56"/>
      <c r="AW178" s="56"/>
      <c r="AX178" s="249" t="str">
        <f>IF(V178="","",EOMONTH(EDATE(Tabla1[[#This Row],[Fecha Finalización]],2),0))</f>
        <v/>
      </c>
      <c r="AY178" s="40"/>
      <c r="AZ178" s="250" t="str">
        <f>IF(V178="","",EOMONTH(EDATE(Tabla1[[#This Row],[Fecha Finalización]],3),0))</f>
        <v/>
      </c>
      <c r="BA178" s="40"/>
      <c r="BB178" s="40"/>
      <c r="BC178" s="237"/>
      <c r="BD178" s="235" t="str">
        <f>IF(F178="","",Tabla1[[#This Row],[sem 01]]&amp;Tabla1[[#This Row],[sem 02]]&amp;Tabla1[[#This Row],[sem 03]])</f>
        <v/>
      </c>
      <c r="BE178" s="236"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9"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10"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10"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10" t="str">
        <f>IF(Tabla1[[#This Row],[Fecha Inicio grupo]]="","",IFERROR(VLOOKUP(Tabla1[[#This Row],[Mes de Alta como miembro]],Parámetros!$AM$2:$AN$16,2,0),"01/01/1900"))</f>
        <v/>
      </c>
    </row>
    <row r="179" spans="1:63" ht="14.45">
      <c r="A179" s="69">
        <v>176</v>
      </c>
      <c r="B179" s="30"/>
      <c r="C179" s="35"/>
      <c r="D179" s="43"/>
      <c r="E179" s="65"/>
      <c r="F179" s="46"/>
      <c r="G179" s="46"/>
      <c r="H179" s="165"/>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1"/>
      <c r="P179" s="35"/>
      <c r="Q179" s="68"/>
      <c r="R179" s="68"/>
      <c r="S179" s="68"/>
      <c r="T179" s="68"/>
      <c r="U179" s="244" t="str">
        <f>IF(F179="","",Tabla1[[#This Row],[Fecha Inicio grupo]]+3*7-7)</f>
        <v/>
      </c>
      <c r="V179" s="245"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6"/>
      <c r="AP179" s="247" t="str">
        <f>IF(F179="","",IFERROR(VLOOKUP(SUBSTITUTE(SUBSTITUTE(Tabla1[[#This Row],[Uso Sistemas]],"T","P"),"N","F"),Parámetros!$M$2:$N$17,2,0),"Completar hasta 3ra sem. para evaluar a Probacionista"))</f>
        <v/>
      </c>
      <c r="AQ179" s="40"/>
      <c r="AR179" s="40"/>
      <c r="AS179" s="40"/>
      <c r="AT179" s="29"/>
      <c r="AU179" s="56"/>
      <c r="AV179" s="56"/>
      <c r="AW179" s="56"/>
      <c r="AX179" s="249" t="str">
        <f>IF(V179="","",EOMONTH(EDATE(Tabla1[[#This Row],[Fecha Finalización]],2),0))</f>
        <v/>
      </c>
      <c r="AY179" s="40"/>
      <c r="AZ179" s="250" t="str">
        <f>IF(V179="","",EOMONTH(EDATE(Tabla1[[#This Row],[Fecha Finalización]],3),0))</f>
        <v/>
      </c>
      <c r="BA179" s="40"/>
      <c r="BB179" s="40"/>
      <c r="BC179" s="237"/>
      <c r="BD179" s="235" t="str">
        <f>IF(F179="","",Tabla1[[#This Row],[sem 01]]&amp;Tabla1[[#This Row],[sem 02]]&amp;Tabla1[[#This Row],[sem 03]])</f>
        <v/>
      </c>
      <c r="BE179" s="236"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9"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10"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10"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10" t="str">
        <f>IF(Tabla1[[#This Row],[Fecha Inicio grupo]]="","",IFERROR(VLOOKUP(Tabla1[[#This Row],[Mes de Alta como miembro]],Parámetros!$AM$2:$AN$16,2,0),"01/01/1900"))</f>
        <v/>
      </c>
    </row>
    <row r="180" spans="1:63" ht="14.45">
      <c r="A180" s="69">
        <v>177</v>
      </c>
      <c r="B180" s="30"/>
      <c r="C180" s="35"/>
      <c r="D180" s="43"/>
      <c r="E180" s="65"/>
      <c r="F180" s="46"/>
      <c r="G180" s="46"/>
      <c r="H180" s="165"/>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1"/>
      <c r="P180" s="35"/>
      <c r="Q180" s="68"/>
      <c r="R180" s="68"/>
      <c r="S180" s="68"/>
      <c r="T180" s="68"/>
      <c r="U180" s="244" t="str">
        <f>IF(F180="","",Tabla1[[#This Row],[Fecha Inicio grupo]]+3*7-7)</f>
        <v/>
      </c>
      <c r="V180" s="245"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6"/>
      <c r="AP180" s="247" t="str">
        <f>IF(F180="","",IFERROR(VLOOKUP(SUBSTITUTE(SUBSTITUTE(Tabla1[[#This Row],[Uso Sistemas]],"T","P"),"N","F"),Parámetros!$M$2:$N$17,2,0),"Completar hasta 3ra sem. para evaluar a Probacionista"))</f>
        <v/>
      </c>
      <c r="AQ180" s="40"/>
      <c r="AR180" s="40"/>
      <c r="AS180" s="40"/>
      <c r="AT180" s="29"/>
      <c r="AU180" s="56"/>
      <c r="AV180" s="56"/>
      <c r="AW180" s="56"/>
      <c r="AX180" s="249" t="str">
        <f>IF(V180="","",EOMONTH(EDATE(Tabla1[[#This Row],[Fecha Finalización]],2),0))</f>
        <v/>
      </c>
      <c r="AY180" s="40"/>
      <c r="AZ180" s="250" t="str">
        <f>IF(V180="","",EOMONTH(EDATE(Tabla1[[#This Row],[Fecha Finalización]],3),0))</f>
        <v/>
      </c>
      <c r="BA180" s="40"/>
      <c r="BB180" s="40"/>
      <c r="BC180" s="237"/>
      <c r="BD180" s="235" t="str">
        <f>IF(F180="","",Tabla1[[#This Row],[sem 01]]&amp;Tabla1[[#This Row],[sem 02]]&amp;Tabla1[[#This Row],[sem 03]])</f>
        <v/>
      </c>
      <c r="BE180" s="236"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9"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10"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10"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10" t="str">
        <f>IF(Tabla1[[#This Row],[Fecha Inicio grupo]]="","",IFERROR(VLOOKUP(Tabla1[[#This Row],[Mes de Alta como miembro]],Parámetros!$AM$2:$AN$16,2,0),"01/01/1900"))</f>
        <v/>
      </c>
    </row>
    <row r="181" spans="1:63" ht="14.45">
      <c r="A181" s="69">
        <v>178</v>
      </c>
      <c r="B181" s="30"/>
      <c r="C181" s="35"/>
      <c r="D181" s="43"/>
      <c r="E181" s="65"/>
      <c r="F181" s="46"/>
      <c r="G181" s="46"/>
      <c r="H181" s="165"/>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1"/>
      <c r="P181" s="35"/>
      <c r="Q181" s="68"/>
      <c r="R181" s="68"/>
      <c r="S181" s="68"/>
      <c r="T181" s="68"/>
      <c r="U181" s="244" t="str">
        <f>IF(F181="","",Tabla1[[#This Row],[Fecha Inicio grupo]]+3*7-7)</f>
        <v/>
      </c>
      <c r="V181" s="245"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6"/>
      <c r="AP181" s="247" t="str">
        <f>IF(F181="","",IFERROR(VLOOKUP(SUBSTITUTE(SUBSTITUTE(Tabla1[[#This Row],[Uso Sistemas]],"T","P"),"N","F"),Parámetros!$M$2:$N$17,2,0),"Completar hasta 3ra sem. para evaluar a Probacionista"))</f>
        <v/>
      </c>
      <c r="AQ181" s="40"/>
      <c r="AR181" s="40"/>
      <c r="AS181" s="40"/>
      <c r="AT181" s="29"/>
      <c r="AU181" s="56"/>
      <c r="AV181" s="56"/>
      <c r="AW181" s="56"/>
      <c r="AX181" s="249" t="str">
        <f>IF(V181="","",EOMONTH(EDATE(Tabla1[[#This Row],[Fecha Finalización]],2),0))</f>
        <v/>
      </c>
      <c r="AY181" s="40"/>
      <c r="AZ181" s="250" t="str">
        <f>IF(V181="","",EOMONTH(EDATE(Tabla1[[#This Row],[Fecha Finalización]],3),0))</f>
        <v/>
      </c>
      <c r="BA181" s="40"/>
      <c r="BB181" s="40"/>
      <c r="BC181" s="237"/>
      <c r="BD181" s="235" t="str">
        <f>IF(F181="","",Tabla1[[#This Row],[sem 01]]&amp;Tabla1[[#This Row],[sem 02]]&amp;Tabla1[[#This Row],[sem 03]])</f>
        <v/>
      </c>
      <c r="BE181" s="236"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9"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10"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10"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10" t="str">
        <f>IF(Tabla1[[#This Row],[Fecha Inicio grupo]]="","",IFERROR(VLOOKUP(Tabla1[[#This Row],[Mes de Alta como miembro]],Parámetros!$AM$2:$AN$16,2,0),"01/01/1900"))</f>
        <v/>
      </c>
    </row>
    <row r="182" spans="1:63" ht="14.45">
      <c r="A182" s="69">
        <v>179</v>
      </c>
      <c r="B182" s="30"/>
      <c r="C182" s="35"/>
      <c r="D182" s="43"/>
      <c r="E182" s="65"/>
      <c r="F182" s="46"/>
      <c r="G182" s="46"/>
      <c r="H182" s="165"/>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1"/>
      <c r="P182" s="35"/>
      <c r="Q182" s="68"/>
      <c r="R182" s="68"/>
      <c r="S182" s="68"/>
      <c r="T182" s="68"/>
      <c r="U182" s="244" t="str">
        <f>IF(F182="","",Tabla1[[#This Row],[Fecha Inicio grupo]]+3*7-7)</f>
        <v/>
      </c>
      <c r="V182" s="245"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6"/>
      <c r="AP182" s="247" t="str">
        <f>IF(F182="","",IFERROR(VLOOKUP(SUBSTITUTE(SUBSTITUTE(Tabla1[[#This Row],[Uso Sistemas]],"T","P"),"N","F"),Parámetros!$M$2:$N$17,2,0),"Completar hasta 3ra sem. para evaluar a Probacionista"))</f>
        <v/>
      </c>
      <c r="AQ182" s="40"/>
      <c r="AR182" s="40"/>
      <c r="AS182" s="40"/>
      <c r="AT182" s="29"/>
      <c r="AU182" s="56"/>
      <c r="AV182" s="56"/>
      <c r="AW182" s="56"/>
      <c r="AX182" s="249" t="str">
        <f>IF(V182="","",EOMONTH(EDATE(Tabla1[[#This Row],[Fecha Finalización]],2),0))</f>
        <v/>
      </c>
      <c r="AY182" s="40"/>
      <c r="AZ182" s="250" t="str">
        <f>IF(V182="","",EOMONTH(EDATE(Tabla1[[#This Row],[Fecha Finalización]],3),0))</f>
        <v/>
      </c>
      <c r="BA182" s="40"/>
      <c r="BB182" s="40"/>
      <c r="BC182" s="237"/>
      <c r="BD182" s="235" t="str">
        <f>IF(F182="","",Tabla1[[#This Row],[sem 01]]&amp;Tabla1[[#This Row],[sem 02]]&amp;Tabla1[[#This Row],[sem 03]])</f>
        <v/>
      </c>
      <c r="BE182" s="236"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9"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10"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10"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10" t="str">
        <f>IF(Tabla1[[#This Row],[Fecha Inicio grupo]]="","",IFERROR(VLOOKUP(Tabla1[[#This Row],[Mes de Alta como miembro]],Parámetros!$AM$2:$AN$16,2,0),"01/01/1900"))</f>
        <v/>
      </c>
    </row>
    <row r="183" spans="1:63" ht="14.45">
      <c r="A183" s="69">
        <v>180</v>
      </c>
      <c r="B183" s="30"/>
      <c r="C183" s="35"/>
      <c r="D183" s="43"/>
      <c r="E183" s="65"/>
      <c r="F183" s="46"/>
      <c r="G183" s="46"/>
      <c r="H183" s="165"/>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1"/>
      <c r="P183" s="35"/>
      <c r="Q183" s="68"/>
      <c r="R183" s="68"/>
      <c r="S183" s="68"/>
      <c r="T183" s="68"/>
      <c r="U183" s="244" t="str">
        <f>IF(F183="","",Tabla1[[#This Row],[Fecha Inicio grupo]]+3*7-7)</f>
        <v/>
      </c>
      <c r="V183" s="245"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6"/>
      <c r="AP183" s="247" t="str">
        <f>IF(F183="","",IFERROR(VLOOKUP(SUBSTITUTE(SUBSTITUTE(Tabla1[[#This Row],[Uso Sistemas]],"T","P"),"N","F"),Parámetros!$M$2:$N$17,2,0),"Completar hasta 3ra sem. para evaluar a Probacionista"))</f>
        <v/>
      </c>
      <c r="AQ183" s="40"/>
      <c r="AR183" s="40"/>
      <c r="AS183" s="40"/>
      <c r="AT183" s="29"/>
      <c r="AU183" s="56"/>
      <c r="AV183" s="56"/>
      <c r="AW183" s="56"/>
      <c r="AX183" s="249" t="str">
        <f>IF(V183="","",EOMONTH(EDATE(Tabla1[[#This Row],[Fecha Finalización]],2),0))</f>
        <v/>
      </c>
      <c r="AY183" s="40"/>
      <c r="AZ183" s="250" t="str">
        <f>IF(V183="","",EOMONTH(EDATE(Tabla1[[#This Row],[Fecha Finalización]],3),0))</f>
        <v/>
      </c>
      <c r="BA183" s="40"/>
      <c r="BB183" s="40"/>
      <c r="BC183" s="237"/>
      <c r="BD183" s="235" t="str">
        <f>IF(F183="","",Tabla1[[#This Row],[sem 01]]&amp;Tabla1[[#This Row],[sem 02]]&amp;Tabla1[[#This Row],[sem 03]])</f>
        <v/>
      </c>
      <c r="BE183" s="236"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9"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10"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10"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10" t="str">
        <f>IF(Tabla1[[#This Row],[Fecha Inicio grupo]]="","",IFERROR(VLOOKUP(Tabla1[[#This Row],[Mes de Alta como miembro]],Parámetros!$AM$2:$AN$16,2,0),"01/01/1900"))</f>
        <v/>
      </c>
    </row>
    <row r="184" spans="1:63" ht="14.45">
      <c r="A184" s="69">
        <v>181</v>
      </c>
      <c r="B184" s="30"/>
      <c r="C184" s="35"/>
      <c r="D184" s="43"/>
      <c r="E184" s="65"/>
      <c r="F184" s="46"/>
      <c r="G184" s="46"/>
      <c r="H184" s="165"/>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1"/>
      <c r="P184" s="35"/>
      <c r="Q184" s="68"/>
      <c r="R184" s="68"/>
      <c r="S184" s="68"/>
      <c r="T184" s="68"/>
      <c r="U184" s="244" t="str">
        <f>IF(F184="","",Tabla1[[#This Row],[Fecha Inicio grupo]]+3*7-7)</f>
        <v/>
      </c>
      <c r="V184" s="245"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6"/>
      <c r="AP184" s="247" t="str">
        <f>IF(F184="","",IFERROR(VLOOKUP(SUBSTITUTE(SUBSTITUTE(Tabla1[[#This Row],[Uso Sistemas]],"T","P"),"N","F"),Parámetros!$M$2:$N$17,2,0),"Completar hasta 3ra sem. para evaluar a Probacionista"))</f>
        <v/>
      </c>
      <c r="AQ184" s="40"/>
      <c r="AR184" s="40"/>
      <c r="AS184" s="40"/>
      <c r="AT184" s="29"/>
      <c r="AU184" s="56"/>
      <c r="AV184" s="56"/>
      <c r="AW184" s="56"/>
      <c r="AX184" s="249" t="str">
        <f>IF(V184="","",EOMONTH(EDATE(Tabla1[[#This Row],[Fecha Finalización]],2),0))</f>
        <v/>
      </c>
      <c r="AY184" s="40"/>
      <c r="AZ184" s="250" t="str">
        <f>IF(V184="","",EOMONTH(EDATE(Tabla1[[#This Row],[Fecha Finalización]],3),0))</f>
        <v/>
      </c>
      <c r="BA184" s="40"/>
      <c r="BB184" s="40"/>
      <c r="BC184" s="237"/>
      <c r="BD184" s="235" t="str">
        <f>IF(F184="","",Tabla1[[#This Row],[sem 01]]&amp;Tabla1[[#This Row],[sem 02]]&amp;Tabla1[[#This Row],[sem 03]])</f>
        <v/>
      </c>
      <c r="BE184" s="236"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9"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10"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10"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10" t="str">
        <f>IF(Tabla1[[#This Row],[Fecha Inicio grupo]]="","",IFERROR(VLOOKUP(Tabla1[[#This Row],[Mes de Alta como miembro]],Parámetros!$AM$2:$AN$16,2,0),"01/01/1900"))</f>
        <v/>
      </c>
    </row>
    <row r="185" spans="1:63" ht="14.45">
      <c r="A185" s="69">
        <v>182</v>
      </c>
      <c r="B185" s="30"/>
      <c r="C185" s="35"/>
      <c r="D185" s="43"/>
      <c r="E185" s="65"/>
      <c r="F185" s="46"/>
      <c r="G185" s="46"/>
      <c r="H185" s="165"/>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1"/>
      <c r="P185" s="35"/>
      <c r="Q185" s="68"/>
      <c r="R185" s="68"/>
      <c r="S185" s="68"/>
      <c r="T185" s="68"/>
      <c r="U185" s="244" t="str">
        <f>IF(F185="","",Tabla1[[#This Row],[Fecha Inicio grupo]]+3*7-7)</f>
        <v/>
      </c>
      <c r="V185" s="245"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6"/>
      <c r="AP185" s="247" t="str">
        <f>IF(F185="","",IFERROR(VLOOKUP(SUBSTITUTE(SUBSTITUTE(Tabla1[[#This Row],[Uso Sistemas]],"T","P"),"N","F"),Parámetros!$M$2:$N$17,2,0),"Completar hasta 3ra sem. para evaluar a Probacionista"))</f>
        <v/>
      </c>
      <c r="AQ185" s="40"/>
      <c r="AR185" s="40"/>
      <c r="AS185" s="40"/>
      <c r="AT185" s="29"/>
      <c r="AU185" s="56"/>
      <c r="AV185" s="56"/>
      <c r="AW185" s="56"/>
      <c r="AX185" s="249" t="str">
        <f>IF(V185="","",EOMONTH(EDATE(Tabla1[[#This Row],[Fecha Finalización]],2),0))</f>
        <v/>
      </c>
      <c r="AY185" s="40"/>
      <c r="AZ185" s="250" t="str">
        <f>IF(V185="","",EOMONTH(EDATE(Tabla1[[#This Row],[Fecha Finalización]],3),0))</f>
        <v/>
      </c>
      <c r="BA185" s="40"/>
      <c r="BB185" s="40"/>
      <c r="BC185" s="237"/>
      <c r="BD185" s="235" t="str">
        <f>IF(F185="","",Tabla1[[#This Row],[sem 01]]&amp;Tabla1[[#This Row],[sem 02]]&amp;Tabla1[[#This Row],[sem 03]])</f>
        <v/>
      </c>
      <c r="BE185" s="236"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9"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10"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10"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10" t="str">
        <f>IF(Tabla1[[#This Row],[Fecha Inicio grupo]]="","",IFERROR(VLOOKUP(Tabla1[[#This Row],[Mes de Alta como miembro]],Parámetros!$AM$2:$AN$16,2,0),"01/01/1900"))</f>
        <v/>
      </c>
    </row>
    <row r="186" spans="1:63" ht="14.45">
      <c r="A186" s="69">
        <v>183</v>
      </c>
      <c r="B186" s="30"/>
      <c r="C186" s="35"/>
      <c r="D186" s="43"/>
      <c r="E186" s="65"/>
      <c r="F186" s="46"/>
      <c r="G186" s="46"/>
      <c r="H186" s="165"/>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1"/>
      <c r="P186" s="35"/>
      <c r="Q186" s="68"/>
      <c r="R186" s="68"/>
      <c r="S186" s="68"/>
      <c r="T186" s="68"/>
      <c r="U186" s="244" t="str">
        <f>IF(F186="","",Tabla1[[#This Row],[Fecha Inicio grupo]]+3*7-7)</f>
        <v/>
      </c>
      <c r="V186" s="245"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6"/>
      <c r="AP186" s="247" t="str">
        <f>IF(F186="","",IFERROR(VLOOKUP(SUBSTITUTE(SUBSTITUTE(Tabla1[[#This Row],[Uso Sistemas]],"T","P"),"N","F"),Parámetros!$M$2:$N$17,2,0),"Completar hasta 3ra sem. para evaluar a Probacionista"))</f>
        <v/>
      </c>
      <c r="AQ186" s="40"/>
      <c r="AR186" s="40"/>
      <c r="AS186" s="40"/>
      <c r="AT186" s="29"/>
      <c r="AU186" s="56"/>
      <c r="AV186" s="56"/>
      <c r="AW186" s="56"/>
      <c r="AX186" s="249" t="str">
        <f>IF(V186="","",EOMONTH(EDATE(Tabla1[[#This Row],[Fecha Finalización]],2),0))</f>
        <v/>
      </c>
      <c r="AY186" s="40"/>
      <c r="AZ186" s="250" t="str">
        <f>IF(V186="","",EOMONTH(EDATE(Tabla1[[#This Row],[Fecha Finalización]],3),0))</f>
        <v/>
      </c>
      <c r="BA186" s="40"/>
      <c r="BB186" s="40"/>
      <c r="BC186" s="237"/>
      <c r="BD186" s="235" t="str">
        <f>IF(F186="","",Tabla1[[#This Row],[sem 01]]&amp;Tabla1[[#This Row],[sem 02]]&amp;Tabla1[[#This Row],[sem 03]])</f>
        <v/>
      </c>
      <c r="BE186" s="236"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9"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10"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10"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10" t="str">
        <f>IF(Tabla1[[#This Row],[Fecha Inicio grupo]]="","",IFERROR(VLOOKUP(Tabla1[[#This Row],[Mes de Alta como miembro]],Parámetros!$AM$2:$AN$16,2,0),"01/01/1900"))</f>
        <v/>
      </c>
    </row>
    <row r="187" spans="1:63" ht="14.45">
      <c r="A187" s="69">
        <v>184</v>
      </c>
      <c r="B187" s="30"/>
      <c r="C187" s="35"/>
      <c r="D187" s="43"/>
      <c r="E187" s="65"/>
      <c r="F187" s="46"/>
      <c r="G187" s="46"/>
      <c r="H187" s="165"/>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1"/>
      <c r="P187" s="35"/>
      <c r="Q187" s="68"/>
      <c r="R187" s="68"/>
      <c r="S187" s="68"/>
      <c r="T187" s="68"/>
      <c r="U187" s="244" t="str">
        <f>IF(F187="","",Tabla1[[#This Row],[Fecha Inicio grupo]]+3*7-7)</f>
        <v/>
      </c>
      <c r="V187" s="245"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6"/>
      <c r="AP187" s="247" t="str">
        <f>IF(F187="","",IFERROR(VLOOKUP(SUBSTITUTE(SUBSTITUTE(Tabla1[[#This Row],[Uso Sistemas]],"T","P"),"N","F"),Parámetros!$M$2:$N$17,2,0),"Completar hasta 3ra sem. para evaluar a Probacionista"))</f>
        <v/>
      </c>
      <c r="AQ187" s="40"/>
      <c r="AR187" s="40"/>
      <c r="AS187" s="40"/>
      <c r="AT187" s="29"/>
      <c r="AU187" s="56"/>
      <c r="AV187" s="56"/>
      <c r="AW187" s="56"/>
      <c r="AX187" s="249" t="str">
        <f>IF(V187="","",EOMONTH(EDATE(Tabla1[[#This Row],[Fecha Finalización]],2),0))</f>
        <v/>
      </c>
      <c r="AY187" s="40"/>
      <c r="AZ187" s="250" t="str">
        <f>IF(V187="","",EOMONTH(EDATE(Tabla1[[#This Row],[Fecha Finalización]],3),0))</f>
        <v/>
      </c>
      <c r="BA187" s="40"/>
      <c r="BB187" s="40"/>
      <c r="BC187" s="237"/>
      <c r="BD187" s="235" t="str">
        <f>IF(F187="","",Tabla1[[#This Row],[sem 01]]&amp;Tabla1[[#This Row],[sem 02]]&amp;Tabla1[[#This Row],[sem 03]])</f>
        <v/>
      </c>
      <c r="BE187" s="236"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9"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10"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10"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10" t="str">
        <f>IF(Tabla1[[#This Row],[Fecha Inicio grupo]]="","",IFERROR(VLOOKUP(Tabla1[[#This Row],[Mes de Alta como miembro]],Parámetros!$AM$2:$AN$16,2,0),"01/01/1900"))</f>
        <v/>
      </c>
    </row>
    <row r="188" spans="1:63" ht="14.45">
      <c r="A188" s="69">
        <v>185</v>
      </c>
      <c r="B188" s="30"/>
      <c r="C188" s="35"/>
      <c r="D188" s="43"/>
      <c r="E188" s="65"/>
      <c r="F188" s="46"/>
      <c r="G188" s="46"/>
      <c r="H188" s="165"/>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1"/>
      <c r="P188" s="35"/>
      <c r="Q188" s="68"/>
      <c r="R188" s="68"/>
      <c r="S188" s="68"/>
      <c r="T188" s="68"/>
      <c r="U188" s="244" t="str">
        <f>IF(F188="","",Tabla1[[#This Row],[Fecha Inicio grupo]]+3*7-7)</f>
        <v/>
      </c>
      <c r="V188" s="245"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6"/>
      <c r="AP188" s="247" t="str">
        <f>IF(F188="","",IFERROR(VLOOKUP(SUBSTITUTE(SUBSTITUTE(Tabla1[[#This Row],[Uso Sistemas]],"T","P"),"N","F"),Parámetros!$M$2:$N$17,2,0),"Completar hasta 3ra sem. para evaluar a Probacionista"))</f>
        <v/>
      </c>
      <c r="AQ188" s="40"/>
      <c r="AR188" s="40"/>
      <c r="AS188" s="40"/>
      <c r="AT188" s="29"/>
      <c r="AU188" s="56"/>
      <c r="AV188" s="56"/>
      <c r="AW188" s="56"/>
      <c r="AX188" s="249" t="str">
        <f>IF(V188="","",EOMONTH(EDATE(Tabla1[[#This Row],[Fecha Finalización]],2),0))</f>
        <v/>
      </c>
      <c r="AY188" s="40"/>
      <c r="AZ188" s="250" t="str">
        <f>IF(V188="","",EOMONTH(EDATE(Tabla1[[#This Row],[Fecha Finalización]],3),0))</f>
        <v/>
      </c>
      <c r="BA188" s="40"/>
      <c r="BB188" s="40"/>
      <c r="BC188" s="237"/>
      <c r="BD188" s="235" t="str">
        <f>IF(F188="","",Tabla1[[#This Row],[sem 01]]&amp;Tabla1[[#This Row],[sem 02]]&amp;Tabla1[[#This Row],[sem 03]])</f>
        <v/>
      </c>
      <c r="BE188" s="236"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9"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10"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10"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10" t="str">
        <f>IF(Tabla1[[#This Row],[Fecha Inicio grupo]]="","",IFERROR(VLOOKUP(Tabla1[[#This Row],[Mes de Alta como miembro]],Parámetros!$AM$2:$AN$16,2,0),"01/01/1900"))</f>
        <v/>
      </c>
    </row>
    <row r="189" spans="1:63" ht="14.45">
      <c r="A189" s="69">
        <v>186</v>
      </c>
      <c r="B189" s="30"/>
      <c r="C189" s="35"/>
      <c r="D189" s="43"/>
      <c r="E189" s="65"/>
      <c r="F189" s="46"/>
      <c r="G189" s="46"/>
      <c r="H189" s="165"/>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1"/>
      <c r="P189" s="35"/>
      <c r="Q189" s="68"/>
      <c r="R189" s="68"/>
      <c r="S189" s="68"/>
      <c r="T189" s="68"/>
      <c r="U189" s="244" t="str">
        <f>IF(F189="","",Tabla1[[#This Row],[Fecha Inicio grupo]]+3*7-7)</f>
        <v/>
      </c>
      <c r="V189" s="245"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6"/>
      <c r="AP189" s="247" t="str">
        <f>IF(F189="","",IFERROR(VLOOKUP(SUBSTITUTE(SUBSTITUTE(Tabla1[[#This Row],[Uso Sistemas]],"T","P"),"N","F"),Parámetros!$M$2:$N$17,2,0),"Completar hasta 3ra sem. para evaluar a Probacionista"))</f>
        <v/>
      </c>
      <c r="AQ189" s="40"/>
      <c r="AR189" s="40"/>
      <c r="AS189" s="40"/>
      <c r="AT189" s="29"/>
      <c r="AU189" s="56"/>
      <c r="AV189" s="56"/>
      <c r="AW189" s="56"/>
      <c r="AX189" s="249" t="str">
        <f>IF(V189="","",EOMONTH(EDATE(Tabla1[[#This Row],[Fecha Finalización]],2),0))</f>
        <v/>
      </c>
      <c r="AY189" s="40"/>
      <c r="AZ189" s="250" t="str">
        <f>IF(V189="","",EOMONTH(EDATE(Tabla1[[#This Row],[Fecha Finalización]],3),0))</f>
        <v/>
      </c>
      <c r="BA189" s="40"/>
      <c r="BB189" s="40"/>
      <c r="BC189" s="237"/>
      <c r="BD189" s="235" t="str">
        <f>IF(F189="","",Tabla1[[#This Row],[sem 01]]&amp;Tabla1[[#This Row],[sem 02]]&amp;Tabla1[[#This Row],[sem 03]])</f>
        <v/>
      </c>
      <c r="BE189" s="236"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9"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10"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10"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10" t="str">
        <f>IF(Tabla1[[#This Row],[Fecha Inicio grupo]]="","",IFERROR(VLOOKUP(Tabla1[[#This Row],[Mes de Alta como miembro]],Parámetros!$AM$2:$AN$16,2,0),"01/01/1900"))</f>
        <v/>
      </c>
    </row>
    <row r="190" spans="1:63" ht="14.45">
      <c r="A190" s="69">
        <v>187</v>
      </c>
      <c r="B190" s="30"/>
      <c r="C190" s="35"/>
      <c r="D190" s="43"/>
      <c r="E190" s="65"/>
      <c r="F190" s="46"/>
      <c r="G190" s="46"/>
      <c r="H190" s="165"/>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1"/>
      <c r="P190" s="35"/>
      <c r="Q190" s="68"/>
      <c r="R190" s="68"/>
      <c r="S190" s="68"/>
      <c r="T190" s="68"/>
      <c r="U190" s="244" t="str">
        <f>IF(F190="","",Tabla1[[#This Row],[Fecha Inicio grupo]]+3*7-7)</f>
        <v/>
      </c>
      <c r="V190" s="245"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6"/>
      <c r="AP190" s="247" t="str">
        <f>IF(F190="","",IFERROR(VLOOKUP(SUBSTITUTE(SUBSTITUTE(Tabla1[[#This Row],[Uso Sistemas]],"T","P"),"N","F"),Parámetros!$M$2:$N$17,2,0),"Completar hasta 3ra sem. para evaluar a Probacionista"))</f>
        <v/>
      </c>
      <c r="AQ190" s="40"/>
      <c r="AR190" s="40"/>
      <c r="AS190" s="40"/>
      <c r="AT190" s="29"/>
      <c r="AU190" s="56"/>
      <c r="AV190" s="56"/>
      <c r="AW190" s="56"/>
      <c r="AX190" s="249" t="str">
        <f>IF(V190="","",EOMONTH(EDATE(Tabla1[[#This Row],[Fecha Finalización]],2),0))</f>
        <v/>
      </c>
      <c r="AY190" s="40"/>
      <c r="AZ190" s="250" t="str">
        <f>IF(V190="","",EOMONTH(EDATE(Tabla1[[#This Row],[Fecha Finalización]],3),0))</f>
        <v/>
      </c>
      <c r="BA190" s="40"/>
      <c r="BB190" s="40"/>
      <c r="BC190" s="237"/>
      <c r="BD190" s="235" t="str">
        <f>IF(F190="","",Tabla1[[#This Row],[sem 01]]&amp;Tabla1[[#This Row],[sem 02]]&amp;Tabla1[[#This Row],[sem 03]])</f>
        <v/>
      </c>
      <c r="BE190" s="236"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9"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10"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10"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10" t="str">
        <f>IF(Tabla1[[#This Row],[Fecha Inicio grupo]]="","",IFERROR(VLOOKUP(Tabla1[[#This Row],[Mes de Alta como miembro]],Parámetros!$AM$2:$AN$16,2,0),"01/01/1900"))</f>
        <v/>
      </c>
    </row>
    <row r="191" spans="1:63" ht="14.45">
      <c r="A191" s="69">
        <v>188</v>
      </c>
      <c r="B191" s="30"/>
      <c r="C191" s="35"/>
      <c r="D191" s="43"/>
      <c r="E191" s="65"/>
      <c r="F191" s="46"/>
      <c r="G191" s="46"/>
      <c r="H191" s="165"/>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1"/>
      <c r="P191" s="35"/>
      <c r="Q191" s="68"/>
      <c r="R191" s="68"/>
      <c r="S191" s="68"/>
      <c r="T191" s="68"/>
      <c r="U191" s="244" t="str">
        <f>IF(F191="","",Tabla1[[#This Row],[Fecha Inicio grupo]]+3*7-7)</f>
        <v/>
      </c>
      <c r="V191" s="245"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6"/>
      <c r="AP191" s="247" t="str">
        <f>IF(F191="","",IFERROR(VLOOKUP(SUBSTITUTE(SUBSTITUTE(Tabla1[[#This Row],[Uso Sistemas]],"T","P"),"N","F"),Parámetros!$M$2:$N$17,2,0),"Completar hasta 3ra sem. para evaluar a Probacionista"))</f>
        <v/>
      </c>
      <c r="AQ191" s="40"/>
      <c r="AR191" s="40"/>
      <c r="AS191" s="40"/>
      <c r="AT191" s="29"/>
      <c r="AU191" s="56"/>
      <c r="AV191" s="56"/>
      <c r="AW191" s="56"/>
      <c r="AX191" s="249" t="str">
        <f>IF(V191="","",EOMONTH(EDATE(Tabla1[[#This Row],[Fecha Finalización]],2),0))</f>
        <v/>
      </c>
      <c r="AY191" s="40"/>
      <c r="AZ191" s="250" t="str">
        <f>IF(V191="","",EOMONTH(EDATE(Tabla1[[#This Row],[Fecha Finalización]],3),0))</f>
        <v/>
      </c>
      <c r="BA191" s="40"/>
      <c r="BB191" s="40"/>
      <c r="BC191" s="237"/>
      <c r="BD191" s="235" t="str">
        <f>IF(F191="","",Tabla1[[#This Row],[sem 01]]&amp;Tabla1[[#This Row],[sem 02]]&amp;Tabla1[[#This Row],[sem 03]])</f>
        <v/>
      </c>
      <c r="BE191" s="236"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9"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10"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10"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10" t="str">
        <f>IF(Tabla1[[#This Row],[Fecha Inicio grupo]]="","",IFERROR(VLOOKUP(Tabla1[[#This Row],[Mes de Alta como miembro]],Parámetros!$AM$2:$AN$16,2,0),"01/01/1900"))</f>
        <v/>
      </c>
    </row>
    <row r="192" spans="1:63" ht="14.45">
      <c r="A192" s="69">
        <v>189</v>
      </c>
      <c r="B192" s="30"/>
      <c r="C192" s="35"/>
      <c r="D192" s="43"/>
      <c r="E192" s="65"/>
      <c r="F192" s="46"/>
      <c r="G192" s="46"/>
      <c r="H192" s="165"/>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1"/>
      <c r="P192" s="35"/>
      <c r="Q192" s="68"/>
      <c r="R192" s="68"/>
      <c r="S192" s="68"/>
      <c r="T192" s="68"/>
      <c r="U192" s="244" t="str">
        <f>IF(F192="","",Tabla1[[#This Row],[Fecha Inicio grupo]]+3*7-7)</f>
        <v/>
      </c>
      <c r="V192" s="245"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6"/>
      <c r="AP192" s="247" t="str">
        <f>IF(F192="","",IFERROR(VLOOKUP(SUBSTITUTE(SUBSTITUTE(Tabla1[[#This Row],[Uso Sistemas]],"T","P"),"N","F"),Parámetros!$M$2:$N$17,2,0),"Completar hasta 3ra sem. para evaluar a Probacionista"))</f>
        <v/>
      </c>
      <c r="AQ192" s="40"/>
      <c r="AR192" s="40"/>
      <c r="AS192" s="40"/>
      <c r="AT192" s="29"/>
      <c r="AU192" s="56"/>
      <c r="AV192" s="56"/>
      <c r="AW192" s="56"/>
      <c r="AX192" s="249" t="str">
        <f>IF(V192="","",EOMONTH(EDATE(Tabla1[[#This Row],[Fecha Finalización]],2),0))</f>
        <v/>
      </c>
      <c r="AY192" s="40"/>
      <c r="AZ192" s="250" t="str">
        <f>IF(V192="","",EOMONTH(EDATE(Tabla1[[#This Row],[Fecha Finalización]],3),0))</f>
        <v/>
      </c>
      <c r="BA192" s="40"/>
      <c r="BB192" s="40"/>
      <c r="BC192" s="237"/>
      <c r="BD192" s="235" t="str">
        <f>IF(F192="","",Tabla1[[#This Row],[sem 01]]&amp;Tabla1[[#This Row],[sem 02]]&amp;Tabla1[[#This Row],[sem 03]])</f>
        <v/>
      </c>
      <c r="BE192" s="236"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9"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10"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10"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10" t="str">
        <f>IF(Tabla1[[#This Row],[Fecha Inicio grupo]]="","",IFERROR(VLOOKUP(Tabla1[[#This Row],[Mes de Alta como miembro]],Parámetros!$AM$2:$AN$16,2,0),"01/01/1900"))</f>
        <v/>
      </c>
    </row>
    <row r="193" spans="1:63" ht="14.45">
      <c r="A193" s="69">
        <v>190</v>
      </c>
      <c r="B193" s="30"/>
      <c r="C193" s="35"/>
      <c r="D193" s="43"/>
      <c r="E193" s="65"/>
      <c r="F193" s="46"/>
      <c r="G193" s="46"/>
      <c r="H193" s="165"/>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1"/>
      <c r="P193" s="35"/>
      <c r="Q193" s="68"/>
      <c r="R193" s="68"/>
      <c r="S193" s="68"/>
      <c r="T193" s="68"/>
      <c r="U193" s="244" t="str">
        <f>IF(F193="","",Tabla1[[#This Row],[Fecha Inicio grupo]]+3*7-7)</f>
        <v/>
      </c>
      <c r="V193" s="245"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6"/>
      <c r="AP193" s="247" t="str">
        <f>IF(F193="","",IFERROR(VLOOKUP(SUBSTITUTE(SUBSTITUTE(Tabla1[[#This Row],[Uso Sistemas]],"T","P"),"N","F"),Parámetros!$M$2:$N$17,2,0),"Completar hasta 3ra sem. para evaluar a Probacionista"))</f>
        <v/>
      </c>
      <c r="AQ193" s="40"/>
      <c r="AR193" s="40"/>
      <c r="AS193" s="40"/>
      <c r="AT193" s="29"/>
      <c r="AU193" s="56"/>
      <c r="AV193" s="56"/>
      <c r="AW193" s="56"/>
      <c r="AX193" s="249" t="str">
        <f>IF(V193="","",EOMONTH(EDATE(Tabla1[[#This Row],[Fecha Finalización]],2),0))</f>
        <v/>
      </c>
      <c r="AY193" s="40"/>
      <c r="AZ193" s="250" t="str">
        <f>IF(V193="","",EOMONTH(EDATE(Tabla1[[#This Row],[Fecha Finalización]],3),0))</f>
        <v/>
      </c>
      <c r="BA193" s="40"/>
      <c r="BB193" s="40"/>
      <c r="BC193" s="237"/>
      <c r="BD193" s="235" t="str">
        <f>IF(F193="","",Tabla1[[#This Row],[sem 01]]&amp;Tabla1[[#This Row],[sem 02]]&amp;Tabla1[[#This Row],[sem 03]])</f>
        <v/>
      </c>
      <c r="BE193" s="236"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9"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10"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10"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10" t="str">
        <f>IF(Tabla1[[#This Row],[Fecha Inicio grupo]]="","",IFERROR(VLOOKUP(Tabla1[[#This Row],[Mes de Alta como miembro]],Parámetros!$AM$2:$AN$16,2,0),"01/01/1900"))</f>
        <v/>
      </c>
    </row>
    <row r="194" spans="1:63" ht="14.45">
      <c r="A194" s="69">
        <v>191</v>
      </c>
      <c r="B194" s="30"/>
      <c r="C194" s="35"/>
      <c r="D194" s="43"/>
      <c r="E194" s="65"/>
      <c r="F194" s="46"/>
      <c r="G194" s="46"/>
      <c r="H194" s="165"/>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1"/>
      <c r="P194" s="35"/>
      <c r="Q194" s="68"/>
      <c r="R194" s="68"/>
      <c r="S194" s="68"/>
      <c r="T194" s="68"/>
      <c r="U194" s="244" t="str">
        <f>IF(F194="","",Tabla1[[#This Row],[Fecha Inicio grupo]]+3*7-7)</f>
        <v/>
      </c>
      <c r="V194" s="245"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6"/>
      <c r="AP194" s="247" t="str">
        <f>IF(F194="","",IFERROR(VLOOKUP(SUBSTITUTE(SUBSTITUTE(Tabla1[[#This Row],[Uso Sistemas]],"T","P"),"N","F"),Parámetros!$M$2:$N$17,2,0),"Completar hasta 3ra sem. para evaluar a Probacionista"))</f>
        <v/>
      </c>
      <c r="AQ194" s="40"/>
      <c r="AR194" s="40"/>
      <c r="AS194" s="40"/>
      <c r="AT194" s="29"/>
      <c r="AU194" s="56"/>
      <c r="AV194" s="56"/>
      <c r="AW194" s="56"/>
      <c r="AX194" s="249" t="str">
        <f>IF(V194="","",EOMONTH(EDATE(Tabla1[[#This Row],[Fecha Finalización]],2),0))</f>
        <v/>
      </c>
      <c r="AY194" s="40"/>
      <c r="AZ194" s="250" t="str">
        <f>IF(V194="","",EOMONTH(EDATE(Tabla1[[#This Row],[Fecha Finalización]],3),0))</f>
        <v/>
      </c>
      <c r="BA194" s="40"/>
      <c r="BB194" s="40"/>
      <c r="BC194" s="237"/>
      <c r="BD194" s="235" t="str">
        <f>IF(F194="","",Tabla1[[#This Row],[sem 01]]&amp;Tabla1[[#This Row],[sem 02]]&amp;Tabla1[[#This Row],[sem 03]])</f>
        <v/>
      </c>
      <c r="BE194" s="236"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9"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10"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10"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10" t="str">
        <f>IF(Tabla1[[#This Row],[Fecha Inicio grupo]]="","",IFERROR(VLOOKUP(Tabla1[[#This Row],[Mes de Alta como miembro]],Parámetros!$AM$2:$AN$16,2,0),"01/01/1900"))</f>
        <v/>
      </c>
    </row>
    <row r="195" spans="1:63" ht="14.45">
      <c r="A195" s="69">
        <v>192</v>
      </c>
      <c r="B195" s="30"/>
      <c r="C195" s="35"/>
      <c r="D195" s="43"/>
      <c r="E195" s="65"/>
      <c r="F195" s="46"/>
      <c r="G195" s="46"/>
      <c r="H195" s="165"/>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1"/>
      <c r="P195" s="35"/>
      <c r="Q195" s="68"/>
      <c r="R195" s="68"/>
      <c r="S195" s="68"/>
      <c r="T195" s="68"/>
      <c r="U195" s="244" t="str">
        <f>IF(F195="","",Tabla1[[#This Row],[Fecha Inicio grupo]]+3*7-7)</f>
        <v/>
      </c>
      <c r="V195" s="245"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6"/>
      <c r="AP195" s="247" t="str">
        <f>IF(F195="","",IFERROR(VLOOKUP(SUBSTITUTE(SUBSTITUTE(Tabla1[[#This Row],[Uso Sistemas]],"T","P"),"N","F"),Parámetros!$M$2:$N$17,2,0),"Completar hasta 3ra sem. para evaluar a Probacionista"))</f>
        <v/>
      </c>
      <c r="AQ195" s="40"/>
      <c r="AR195" s="40"/>
      <c r="AS195" s="40"/>
      <c r="AT195" s="29"/>
      <c r="AU195" s="56"/>
      <c r="AV195" s="56"/>
      <c r="AW195" s="56"/>
      <c r="AX195" s="249" t="str">
        <f>IF(V195="","",EOMONTH(EDATE(Tabla1[[#This Row],[Fecha Finalización]],2),0))</f>
        <v/>
      </c>
      <c r="AY195" s="40"/>
      <c r="AZ195" s="250" t="str">
        <f>IF(V195="","",EOMONTH(EDATE(Tabla1[[#This Row],[Fecha Finalización]],3),0))</f>
        <v/>
      </c>
      <c r="BA195" s="40"/>
      <c r="BB195" s="40"/>
      <c r="BC195" s="237"/>
      <c r="BD195" s="235" t="str">
        <f>IF(F195="","",Tabla1[[#This Row],[sem 01]]&amp;Tabla1[[#This Row],[sem 02]]&amp;Tabla1[[#This Row],[sem 03]])</f>
        <v/>
      </c>
      <c r="BE195" s="236"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9"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10"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10"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10" t="str">
        <f>IF(Tabla1[[#This Row],[Fecha Inicio grupo]]="","",IFERROR(VLOOKUP(Tabla1[[#This Row],[Mes de Alta como miembro]],Parámetros!$AM$2:$AN$16,2,0),"01/01/1900"))</f>
        <v/>
      </c>
    </row>
    <row r="196" spans="1:63" ht="14.45">
      <c r="A196" s="69">
        <v>193</v>
      </c>
      <c r="B196" s="30"/>
      <c r="C196" s="35"/>
      <c r="D196" s="43"/>
      <c r="E196" s="65"/>
      <c r="F196" s="46"/>
      <c r="G196" s="46"/>
      <c r="H196" s="165"/>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1"/>
      <c r="P196" s="35"/>
      <c r="Q196" s="68"/>
      <c r="R196" s="68"/>
      <c r="S196" s="68"/>
      <c r="T196" s="68"/>
      <c r="U196" s="244" t="str">
        <f>IF(F196="","",Tabla1[[#This Row],[Fecha Inicio grupo]]+3*7-7)</f>
        <v/>
      </c>
      <c r="V196" s="245"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6"/>
      <c r="AP196" s="247" t="str">
        <f>IF(F196="","",IFERROR(VLOOKUP(SUBSTITUTE(SUBSTITUTE(Tabla1[[#This Row],[Uso Sistemas]],"T","P"),"N","F"),Parámetros!$M$2:$N$17,2,0),"Completar hasta 3ra sem. para evaluar a Probacionista"))</f>
        <v/>
      </c>
      <c r="AQ196" s="40"/>
      <c r="AR196" s="40"/>
      <c r="AS196" s="40"/>
      <c r="AT196" s="29"/>
      <c r="AU196" s="56"/>
      <c r="AV196" s="56"/>
      <c r="AW196" s="56"/>
      <c r="AX196" s="249" t="str">
        <f>IF(V196="","",EOMONTH(EDATE(Tabla1[[#This Row],[Fecha Finalización]],2),0))</f>
        <v/>
      </c>
      <c r="AY196" s="40"/>
      <c r="AZ196" s="250" t="str">
        <f>IF(V196="","",EOMONTH(EDATE(Tabla1[[#This Row],[Fecha Finalización]],3),0))</f>
        <v/>
      </c>
      <c r="BA196" s="40"/>
      <c r="BB196" s="40"/>
      <c r="BC196" s="237"/>
      <c r="BD196" s="235" t="str">
        <f>IF(F196="","",Tabla1[[#This Row],[sem 01]]&amp;Tabla1[[#This Row],[sem 02]]&amp;Tabla1[[#This Row],[sem 03]])</f>
        <v/>
      </c>
      <c r="BE196" s="236"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9"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10"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10"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10" t="str">
        <f>IF(Tabla1[[#This Row],[Fecha Inicio grupo]]="","",IFERROR(VLOOKUP(Tabla1[[#This Row],[Mes de Alta como miembro]],Parámetros!$AM$2:$AN$16,2,0),"01/01/1900"))</f>
        <v/>
      </c>
    </row>
    <row r="197" spans="1:63" ht="14.45">
      <c r="A197" s="69">
        <v>194</v>
      </c>
      <c r="B197" s="30"/>
      <c r="C197" s="35"/>
      <c r="D197" s="43"/>
      <c r="E197" s="65"/>
      <c r="F197" s="46"/>
      <c r="G197" s="46"/>
      <c r="H197" s="165"/>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1"/>
      <c r="P197" s="35"/>
      <c r="Q197" s="68"/>
      <c r="R197" s="68"/>
      <c r="S197" s="68"/>
      <c r="T197" s="68"/>
      <c r="U197" s="244" t="str">
        <f>IF(F197="","",Tabla1[[#This Row],[Fecha Inicio grupo]]+3*7-7)</f>
        <v/>
      </c>
      <c r="V197" s="245"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6"/>
      <c r="AP197" s="247" t="str">
        <f>IF(F197="","",IFERROR(VLOOKUP(SUBSTITUTE(SUBSTITUTE(Tabla1[[#This Row],[Uso Sistemas]],"T","P"),"N","F"),Parámetros!$M$2:$N$17,2,0),"Completar hasta 3ra sem. para evaluar a Probacionista"))</f>
        <v/>
      </c>
      <c r="AQ197" s="40"/>
      <c r="AR197" s="40"/>
      <c r="AS197" s="40"/>
      <c r="AT197" s="29"/>
      <c r="AU197" s="56"/>
      <c r="AV197" s="56"/>
      <c r="AW197" s="56"/>
      <c r="AX197" s="249" t="str">
        <f>IF(V197="","",EOMONTH(EDATE(Tabla1[[#This Row],[Fecha Finalización]],2),0))</f>
        <v/>
      </c>
      <c r="AY197" s="40"/>
      <c r="AZ197" s="250" t="str">
        <f>IF(V197="","",EOMONTH(EDATE(Tabla1[[#This Row],[Fecha Finalización]],3),0))</f>
        <v/>
      </c>
      <c r="BA197" s="40"/>
      <c r="BB197" s="40"/>
      <c r="BC197" s="237"/>
      <c r="BD197" s="235" t="str">
        <f>IF(F197="","",Tabla1[[#This Row],[sem 01]]&amp;Tabla1[[#This Row],[sem 02]]&amp;Tabla1[[#This Row],[sem 03]])</f>
        <v/>
      </c>
      <c r="BE197" s="236"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9"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10"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10"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10" t="str">
        <f>IF(Tabla1[[#This Row],[Fecha Inicio grupo]]="","",IFERROR(VLOOKUP(Tabla1[[#This Row],[Mes de Alta como miembro]],Parámetros!$AM$2:$AN$16,2,0),"01/01/1900"))</f>
        <v/>
      </c>
    </row>
    <row r="198" spans="1:63" ht="14.45">
      <c r="A198" s="69">
        <v>195</v>
      </c>
      <c r="B198" s="30"/>
      <c r="C198" s="35"/>
      <c r="D198" s="43"/>
      <c r="E198" s="65"/>
      <c r="F198" s="46"/>
      <c r="G198" s="46"/>
      <c r="H198" s="165"/>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1"/>
      <c r="P198" s="35"/>
      <c r="Q198" s="68"/>
      <c r="R198" s="68"/>
      <c r="S198" s="68"/>
      <c r="T198" s="68"/>
      <c r="U198" s="244" t="str">
        <f>IF(F198="","",Tabla1[[#This Row],[Fecha Inicio grupo]]+3*7-7)</f>
        <v/>
      </c>
      <c r="V198" s="245"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6"/>
      <c r="AP198" s="247" t="str">
        <f>IF(F198="","",IFERROR(VLOOKUP(SUBSTITUTE(SUBSTITUTE(Tabla1[[#This Row],[Uso Sistemas]],"T","P"),"N","F"),Parámetros!$M$2:$N$17,2,0),"Completar hasta 3ra sem. para evaluar a Probacionista"))</f>
        <v/>
      </c>
      <c r="AQ198" s="40"/>
      <c r="AR198" s="40"/>
      <c r="AS198" s="40"/>
      <c r="AT198" s="29"/>
      <c r="AU198" s="56"/>
      <c r="AV198" s="56"/>
      <c r="AW198" s="56"/>
      <c r="AX198" s="249" t="str">
        <f>IF(V198="","",EOMONTH(EDATE(Tabla1[[#This Row],[Fecha Finalización]],2),0))</f>
        <v/>
      </c>
      <c r="AY198" s="40"/>
      <c r="AZ198" s="250" t="str">
        <f>IF(V198="","",EOMONTH(EDATE(Tabla1[[#This Row],[Fecha Finalización]],3),0))</f>
        <v/>
      </c>
      <c r="BA198" s="40"/>
      <c r="BB198" s="40"/>
      <c r="BC198" s="237"/>
      <c r="BD198" s="235" t="str">
        <f>IF(F198="","",Tabla1[[#This Row],[sem 01]]&amp;Tabla1[[#This Row],[sem 02]]&amp;Tabla1[[#This Row],[sem 03]])</f>
        <v/>
      </c>
      <c r="BE198" s="236"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9"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10"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10"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10" t="str">
        <f>IF(Tabla1[[#This Row],[Fecha Inicio grupo]]="","",IFERROR(VLOOKUP(Tabla1[[#This Row],[Mes de Alta como miembro]],Parámetros!$AM$2:$AN$16,2,0),"01/01/1900"))</f>
        <v/>
      </c>
    </row>
    <row r="199" spans="1:63" ht="14.45">
      <c r="A199" s="69">
        <v>196</v>
      </c>
      <c r="B199" s="30"/>
      <c r="C199" s="35"/>
      <c r="D199" s="43"/>
      <c r="E199" s="65"/>
      <c r="F199" s="46"/>
      <c r="G199" s="46"/>
      <c r="H199" s="165"/>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1"/>
      <c r="P199" s="35"/>
      <c r="Q199" s="68"/>
      <c r="R199" s="68"/>
      <c r="S199" s="68"/>
      <c r="T199" s="68"/>
      <c r="U199" s="244" t="str">
        <f>IF(F199="","",Tabla1[[#This Row],[Fecha Inicio grupo]]+3*7-7)</f>
        <v/>
      </c>
      <c r="V199" s="245"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6"/>
      <c r="AP199" s="247" t="str">
        <f>IF(F199="","",IFERROR(VLOOKUP(SUBSTITUTE(SUBSTITUTE(Tabla1[[#This Row],[Uso Sistemas]],"T","P"),"N","F"),Parámetros!$M$2:$N$17,2,0),"Completar hasta 3ra sem. para evaluar a Probacionista"))</f>
        <v/>
      </c>
      <c r="AQ199" s="40"/>
      <c r="AR199" s="40"/>
      <c r="AS199" s="40"/>
      <c r="AT199" s="29"/>
      <c r="AU199" s="56"/>
      <c r="AV199" s="56"/>
      <c r="AW199" s="56"/>
      <c r="AX199" s="249" t="str">
        <f>IF(V199="","",EOMONTH(EDATE(Tabla1[[#This Row],[Fecha Finalización]],2),0))</f>
        <v/>
      </c>
      <c r="AY199" s="40"/>
      <c r="AZ199" s="250" t="str">
        <f>IF(V199="","",EOMONTH(EDATE(Tabla1[[#This Row],[Fecha Finalización]],3),0))</f>
        <v/>
      </c>
      <c r="BA199" s="40"/>
      <c r="BB199" s="40"/>
      <c r="BC199" s="237"/>
      <c r="BD199" s="235" t="str">
        <f>IF(F199="","",Tabla1[[#This Row],[sem 01]]&amp;Tabla1[[#This Row],[sem 02]]&amp;Tabla1[[#This Row],[sem 03]])</f>
        <v/>
      </c>
      <c r="BE199" s="236"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9"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10"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10"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10" t="str">
        <f>IF(Tabla1[[#This Row],[Fecha Inicio grupo]]="","",IFERROR(VLOOKUP(Tabla1[[#This Row],[Mes de Alta como miembro]],Parámetros!$AM$2:$AN$16,2,0),"01/01/1900"))</f>
        <v/>
      </c>
    </row>
    <row r="200" spans="1:63" ht="14.45">
      <c r="A200" s="69">
        <v>197</v>
      </c>
      <c r="B200" s="30"/>
      <c r="C200" s="35"/>
      <c r="D200" s="43"/>
      <c r="E200" s="65"/>
      <c r="F200" s="46"/>
      <c r="G200" s="46"/>
      <c r="H200" s="165"/>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1"/>
      <c r="P200" s="35"/>
      <c r="Q200" s="68"/>
      <c r="R200" s="68"/>
      <c r="S200" s="68"/>
      <c r="T200" s="68"/>
      <c r="U200" s="244" t="str">
        <f>IF(F200="","",Tabla1[[#This Row],[Fecha Inicio grupo]]+3*7-7)</f>
        <v/>
      </c>
      <c r="V200" s="245"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6"/>
      <c r="AP200" s="247" t="str">
        <f>IF(F200="","",IFERROR(VLOOKUP(SUBSTITUTE(SUBSTITUTE(Tabla1[[#This Row],[Uso Sistemas]],"T","P"),"N","F"),Parámetros!$M$2:$N$17,2,0),"Completar hasta 3ra sem. para evaluar a Probacionista"))</f>
        <v/>
      </c>
      <c r="AQ200" s="40"/>
      <c r="AR200" s="40"/>
      <c r="AS200" s="40"/>
      <c r="AT200" s="29"/>
      <c r="AU200" s="56"/>
      <c r="AV200" s="56"/>
      <c r="AW200" s="56"/>
      <c r="AX200" s="249" t="str">
        <f>IF(V200="","",EOMONTH(EDATE(Tabla1[[#This Row],[Fecha Finalización]],2),0))</f>
        <v/>
      </c>
      <c r="AY200" s="40"/>
      <c r="AZ200" s="250" t="str">
        <f>IF(V200="","",EOMONTH(EDATE(Tabla1[[#This Row],[Fecha Finalización]],3),0))</f>
        <v/>
      </c>
      <c r="BA200" s="40"/>
      <c r="BB200" s="40"/>
      <c r="BC200" s="237"/>
      <c r="BD200" s="235" t="str">
        <f>IF(F200="","",Tabla1[[#This Row],[sem 01]]&amp;Tabla1[[#This Row],[sem 02]]&amp;Tabla1[[#This Row],[sem 03]])</f>
        <v/>
      </c>
      <c r="BE200" s="236"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9"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10"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10"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10" t="str">
        <f>IF(Tabla1[[#This Row],[Fecha Inicio grupo]]="","",IFERROR(VLOOKUP(Tabla1[[#This Row],[Mes de Alta como miembro]],Parámetros!$AM$2:$AN$16,2,0),"01/01/1900"))</f>
        <v/>
      </c>
    </row>
    <row r="201" spans="1:63" ht="14.45">
      <c r="A201" s="69">
        <v>198</v>
      </c>
      <c r="B201" s="30"/>
      <c r="C201" s="35"/>
      <c r="D201" s="43"/>
      <c r="E201" s="65"/>
      <c r="F201" s="46"/>
      <c r="G201" s="46"/>
      <c r="H201" s="165"/>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1"/>
      <c r="P201" s="35"/>
      <c r="Q201" s="68"/>
      <c r="R201" s="68"/>
      <c r="S201" s="68"/>
      <c r="T201" s="68"/>
      <c r="U201" s="244" t="str">
        <f>IF(F201="","",Tabla1[[#This Row],[Fecha Inicio grupo]]+3*7-7)</f>
        <v/>
      </c>
      <c r="V201" s="245"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6"/>
      <c r="AP201" s="247" t="str">
        <f>IF(F201="","",IFERROR(VLOOKUP(SUBSTITUTE(SUBSTITUTE(Tabla1[[#This Row],[Uso Sistemas]],"T","P"),"N","F"),Parámetros!$M$2:$N$17,2,0),"Completar hasta 3ra sem. para evaluar a Probacionista"))</f>
        <v/>
      </c>
      <c r="AQ201" s="40"/>
      <c r="AR201" s="40"/>
      <c r="AS201" s="40"/>
      <c r="AT201" s="29"/>
      <c r="AU201" s="56"/>
      <c r="AV201" s="56"/>
      <c r="AW201" s="56"/>
      <c r="AX201" s="249" t="str">
        <f>IF(V201="","",EOMONTH(EDATE(Tabla1[[#This Row],[Fecha Finalización]],2),0))</f>
        <v/>
      </c>
      <c r="AY201" s="40"/>
      <c r="AZ201" s="250" t="str">
        <f>IF(V201="","",EOMONTH(EDATE(Tabla1[[#This Row],[Fecha Finalización]],3),0))</f>
        <v/>
      </c>
      <c r="BA201" s="40"/>
      <c r="BB201" s="40"/>
      <c r="BC201" s="237"/>
      <c r="BD201" s="235" t="str">
        <f>IF(F201="","",Tabla1[[#This Row],[sem 01]]&amp;Tabla1[[#This Row],[sem 02]]&amp;Tabla1[[#This Row],[sem 03]])</f>
        <v/>
      </c>
      <c r="BE201" s="236"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9"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10"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10"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10" t="str">
        <f>IF(Tabla1[[#This Row],[Fecha Inicio grupo]]="","",IFERROR(VLOOKUP(Tabla1[[#This Row],[Mes de Alta como miembro]],Parámetros!$AM$2:$AN$16,2,0),"01/01/1900"))</f>
        <v/>
      </c>
    </row>
    <row r="202" spans="1:63" ht="14.45">
      <c r="A202" s="69">
        <v>199</v>
      </c>
      <c r="B202" s="30"/>
      <c r="C202" s="35"/>
      <c r="D202" s="43"/>
      <c r="E202" s="65"/>
      <c r="F202" s="46"/>
      <c r="G202" s="46"/>
      <c r="H202" s="165"/>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1"/>
      <c r="P202" s="35"/>
      <c r="Q202" s="68"/>
      <c r="R202" s="68"/>
      <c r="S202" s="68"/>
      <c r="T202" s="68"/>
      <c r="U202" s="244" t="str">
        <f>IF(F202="","",Tabla1[[#This Row],[Fecha Inicio grupo]]+3*7-7)</f>
        <v/>
      </c>
      <c r="V202" s="245"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6"/>
      <c r="AP202" s="247" t="str">
        <f>IF(F202="","",IFERROR(VLOOKUP(SUBSTITUTE(SUBSTITUTE(Tabla1[[#This Row],[Uso Sistemas]],"T","P"),"N","F"),Parámetros!$M$2:$N$17,2,0),"Completar hasta 3ra sem. para evaluar a Probacionista"))</f>
        <v/>
      </c>
      <c r="AQ202" s="40"/>
      <c r="AR202" s="40"/>
      <c r="AS202" s="40"/>
      <c r="AT202" s="29"/>
      <c r="AU202" s="56"/>
      <c r="AV202" s="56"/>
      <c r="AW202" s="56"/>
      <c r="AX202" s="249" t="str">
        <f>IF(V202="","",EOMONTH(EDATE(Tabla1[[#This Row],[Fecha Finalización]],2),0))</f>
        <v/>
      </c>
      <c r="AY202" s="40"/>
      <c r="AZ202" s="250" t="str">
        <f>IF(V202="","",EOMONTH(EDATE(Tabla1[[#This Row],[Fecha Finalización]],3),0))</f>
        <v/>
      </c>
      <c r="BA202" s="40"/>
      <c r="BB202" s="40"/>
      <c r="BC202" s="237"/>
      <c r="BD202" s="235" t="str">
        <f>IF(F202="","",Tabla1[[#This Row],[sem 01]]&amp;Tabla1[[#This Row],[sem 02]]&amp;Tabla1[[#This Row],[sem 03]])</f>
        <v/>
      </c>
      <c r="BE202" s="236"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9"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10"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10"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10" t="str">
        <f>IF(Tabla1[[#This Row],[Fecha Inicio grupo]]="","",IFERROR(VLOOKUP(Tabla1[[#This Row],[Mes de Alta como miembro]],Parámetros!$AM$2:$AN$16,2,0),"01/01/1900"))</f>
        <v/>
      </c>
    </row>
    <row r="203" spans="1:63" ht="14.45">
      <c r="A203" s="69">
        <v>200</v>
      </c>
      <c r="B203" s="30"/>
      <c r="C203" s="35"/>
      <c r="D203" s="43"/>
      <c r="E203" s="65"/>
      <c r="F203" s="46"/>
      <c r="G203" s="46"/>
      <c r="H203" s="165"/>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1"/>
      <c r="P203" s="35"/>
      <c r="Q203" s="68"/>
      <c r="R203" s="68"/>
      <c r="S203" s="68"/>
      <c r="T203" s="68"/>
      <c r="U203" s="244" t="str">
        <f>IF(F203="","",Tabla1[[#This Row],[Fecha Inicio grupo]]+3*7-7)</f>
        <v/>
      </c>
      <c r="V203" s="245"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6"/>
      <c r="AP203" s="247" t="str">
        <f>IF(F203="","",IFERROR(VLOOKUP(SUBSTITUTE(SUBSTITUTE(Tabla1[[#This Row],[Uso Sistemas]],"T","P"),"N","F"),Parámetros!$M$2:$N$17,2,0),"Completar hasta 3ra sem. para evaluar a Probacionista"))</f>
        <v/>
      </c>
      <c r="AQ203" s="40"/>
      <c r="AR203" s="40"/>
      <c r="AS203" s="40"/>
      <c r="AT203" s="29"/>
      <c r="AU203" s="56"/>
      <c r="AV203" s="56"/>
      <c r="AW203" s="56"/>
      <c r="AX203" s="249" t="str">
        <f>IF(V203="","",EOMONTH(EDATE(Tabla1[[#This Row],[Fecha Finalización]],2),0))</f>
        <v/>
      </c>
      <c r="AY203" s="40"/>
      <c r="AZ203" s="250" t="str">
        <f>IF(V203="","",EOMONTH(EDATE(Tabla1[[#This Row],[Fecha Finalización]],3),0))</f>
        <v/>
      </c>
      <c r="BA203" s="40"/>
      <c r="BB203" s="40"/>
      <c r="BC203" s="237"/>
      <c r="BD203" s="235" t="str">
        <f>IF(F203="","",Tabla1[[#This Row],[sem 01]]&amp;Tabla1[[#This Row],[sem 02]]&amp;Tabla1[[#This Row],[sem 03]])</f>
        <v/>
      </c>
      <c r="BE203" s="236"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9"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10"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10"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10" t="str">
        <f>IF(Tabla1[[#This Row],[Fecha Inicio grupo]]="","",IFERROR(VLOOKUP(Tabla1[[#This Row],[Mes de Alta como miembro]],Parámetros!$AM$2:$AN$16,2,0),"01/01/1900"))</f>
        <v/>
      </c>
    </row>
    <row r="204" spans="1:63" ht="14.45">
      <c r="A204" s="69">
        <v>201</v>
      </c>
      <c r="B204" s="30"/>
      <c r="C204" s="35"/>
      <c r="D204" s="43"/>
      <c r="E204" s="65"/>
      <c r="F204" s="46"/>
      <c r="G204" s="46"/>
      <c r="H204" s="165"/>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1"/>
      <c r="P204" s="35"/>
      <c r="Q204" s="68"/>
      <c r="R204" s="68"/>
      <c r="S204" s="68"/>
      <c r="T204" s="68"/>
      <c r="U204" s="244" t="str">
        <f>IF(F204="","",Tabla1[[#This Row],[Fecha Inicio grupo]]+3*7-7)</f>
        <v/>
      </c>
      <c r="V204" s="245"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6"/>
      <c r="AP204" s="247" t="str">
        <f>IF(F204="","",IFERROR(VLOOKUP(SUBSTITUTE(SUBSTITUTE(Tabla1[[#This Row],[Uso Sistemas]],"T","P"),"N","F"),Parámetros!$M$2:$N$17,2,0),"Completar hasta 3ra sem. para evaluar a Probacionista"))</f>
        <v/>
      </c>
      <c r="AQ204" s="40"/>
      <c r="AR204" s="40"/>
      <c r="AS204" s="40"/>
      <c r="AT204" s="29"/>
      <c r="AU204" s="56"/>
      <c r="AV204" s="56"/>
      <c r="AW204" s="56"/>
      <c r="AX204" s="249" t="str">
        <f>IF(V204="","",EOMONTH(EDATE(Tabla1[[#This Row],[Fecha Finalización]],2),0))</f>
        <v/>
      </c>
      <c r="AY204" s="40"/>
      <c r="AZ204" s="250" t="str">
        <f>IF(V204="","",EOMONTH(EDATE(Tabla1[[#This Row],[Fecha Finalización]],3),0))</f>
        <v/>
      </c>
      <c r="BA204" s="40"/>
      <c r="BB204" s="40"/>
      <c r="BC204" s="237"/>
      <c r="BD204" s="235" t="str">
        <f>IF(F204="","",Tabla1[[#This Row],[sem 01]]&amp;Tabla1[[#This Row],[sem 02]]&amp;Tabla1[[#This Row],[sem 03]])</f>
        <v/>
      </c>
      <c r="BE204" s="236"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9"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10"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10"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10" t="str">
        <f>IF(Tabla1[[#This Row],[Fecha Inicio grupo]]="","",IFERROR(VLOOKUP(Tabla1[[#This Row],[Mes de Alta como miembro]],Parámetros!$AM$2:$AN$16,2,0),"01/01/1900"))</f>
        <v/>
      </c>
    </row>
    <row r="205" spans="1:63" ht="14.45">
      <c r="A205" s="69">
        <v>202</v>
      </c>
      <c r="B205" s="30"/>
      <c r="C205" s="35"/>
      <c r="D205" s="43"/>
      <c r="E205" s="65"/>
      <c r="F205" s="46"/>
      <c r="G205" s="46"/>
      <c r="H205" s="165"/>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1"/>
      <c r="P205" s="35"/>
      <c r="Q205" s="68"/>
      <c r="R205" s="68"/>
      <c r="S205" s="68"/>
      <c r="T205" s="68"/>
      <c r="U205" s="244" t="str">
        <f>IF(F205="","",Tabla1[[#This Row],[Fecha Inicio grupo]]+3*7-7)</f>
        <v/>
      </c>
      <c r="V205" s="245"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6"/>
      <c r="AP205" s="247" t="str">
        <f>IF(F205="","",IFERROR(VLOOKUP(SUBSTITUTE(SUBSTITUTE(Tabla1[[#This Row],[Uso Sistemas]],"T","P"),"N","F"),Parámetros!$M$2:$N$17,2,0),"Completar hasta 3ra sem. para evaluar a Probacionista"))</f>
        <v/>
      </c>
      <c r="AQ205" s="40"/>
      <c r="AR205" s="40"/>
      <c r="AS205" s="40"/>
      <c r="AT205" s="29"/>
      <c r="AU205" s="56"/>
      <c r="AV205" s="56"/>
      <c r="AW205" s="56"/>
      <c r="AX205" s="249" t="str">
        <f>IF(V205="","",EOMONTH(EDATE(Tabla1[[#This Row],[Fecha Finalización]],2),0))</f>
        <v/>
      </c>
      <c r="AY205" s="40"/>
      <c r="AZ205" s="250" t="str">
        <f>IF(V205="","",EOMONTH(EDATE(Tabla1[[#This Row],[Fecha Finalización]],3),0))</f>
        <v/>
      </c>
      <c r="BA205" s="40"/>
      <c r="BB205" s="40"/>
      <c r="BC205" s="237"/>
      <c r="BD205" s="235" t="str">
        <f>IF(F205="","",Tabla1[[#This Row],[sem 01]]&amp;Tabla1[[#This Row],[sem 02]]&amp;Tabla1[[#This Row],[sem 03]])</f>
        <v/>
      </c>
      <c r="BE205" s="236"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9"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10"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10"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10" t="str">
        <f>IF(Tabla1[[#This Row],[Fecha Inicio grupo]]="","",IFERROR(VLOOKUP(Tabla1[[#This Row],[Mes de Alta como miembro]],Parámetros!$AM$2:$AN$16,2,0),"01/01/1900"))</f>
        <v/>
      </c>
    </row>
    <row r="206" spans="1:63" ht="14.45">
      <c r="A206" s="69">
        <v>203</v>
      </c>
      <c r="B206" s="30"/>
      <c r="C206" s="35"/>
      <c r="D206" s="43"/>
      <c r="E206" s="65"/>
      <c r="F206" s="46"/>
      <c r="G206" s="46"/>
      <c r="H206" s="165"/>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1"/>
      <c r="P206" s="35"/>
      <c r="Q206" s="68"/>
      <c r="R206" s="68"/>
      <c r="S206" s="68"/>
      <c r="T206" s="68"/>
      <c r="U206" s="244" t="str">
        <f>IF(F206="","",Tabla1[[#This Row],[Fecha Inicio grupo]]+3*7-7)</f>
        <v/>
      </c>
      <c r="V206" s="245"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6"/>
      <c r="AP206" s="247" t="str">
        <f>IF(F206="","",IFERROR(VLOOKUP(SUBSTITUTE(SUBSTITUTE(Tabla1[[#This Row],[Uso Sistemas]],"T","P"),"N","F"),Parámetros!$M$2:$N$17,2,0),"Completar hasta 3ra sem. para evaluar a Probacionista"))</f>
        <v/>
      </c>
      <c r="AQ206" s="40"/>
      <c r="AR206" s="40"/>
      <c r="AS206" s="40"/>
      <c r="AT206" s="29"/>
      <c r="AU206" s="56"/>
      <c r="AV206" s="56"/>
      <c r="AW206" s="56"/>
      <c r="AX206" s="249" t="str">
        <f>IF(V206="","",EOMONTH(EDATE(Tabla1[[#This Row],[Fecha Finalización]],2),0))</f>
        <v/>
      </c>
      <c r="AY206" s="40"/>
      <c r="AZ206" s="250" t="str">
        <f>IF(V206="","",EOMONTH(EDATE(Tabla1[[#This Row],[Fecha Finalización]],3),0))</f>
        <v/>
      </c>
      <c r="BA206" s="40"/>
      <c r="BB206" s="40"/>
      <c r="BC206" s="237"/>
      <c r="BD206" s="235" t="str">
        <f>IF(F206="","",Tabla1[[#This Row],[sem 01]]&amp;Tabla1[[#This Row],[sem 02]]&amp;Tabla1[[#This Row],[sem 03]])</f>
        <v/>
      </c>
      <c r="BE206" s="236"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9"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10"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10"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10" t="str">
        <f>IF(Tabla1[[#This Row],[Fecha Inicio grupo]]="","",IFERROR(VLOOKUP(Tabla1[[#This Row],[Mes de Alta como miembro]],Parámetros!$AM$2:$AN$16,2,0),"01/01/1900"))</f>
        <v/>
      </c>
    </row>
    <row r="207" spans="1:63" ht="14.45">
      <c r="A207" s="69">
        <v>204</v>
      </c>
      <c r="B207" s="30"/>
      <c r="C207" s="35"/>
      <c r="D207" s="43"/>
      <c r="E207" s="65"/>
      <c r="F207" s="46"/>
      <c r="G207" s="46"/>
      <c r="H207" s="165"/>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1"/>
      <c r="P207" s="35"/>
      <c r="Q207" s="68"/>
      <c r="R207" s="68"/>
      <c r="S207" s="68"/>
      <c r="T207" s="68"/>
      <c r="U207" s="244" t="str">
        <f>IF(F207="","",Tabla1[[#This Row],[Fecha Inicio grupo]]+3*7-7)</f>
        <v/>
      </c>
      <c r="V207" s="245"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6"/>
      <c r="AP207" s="247" t="str">
        <f>IF(F207="","",IFERROR(VLOOKUP(SUBSTITUTE(SUBSTITUTE(Tabla1[[#This Row],[Uso Sistemas]],"T","P"),"N","F"),Parámetros!$M$2:$N$17,2,0),"Completar hasta 3ra sem. para evaluar a Probacionista"))</f>
        <v/>
      </c>
      <c r="AQ207" s="40"/>
      <c r="AR207" s="40"/>
      <c r="AS207" s="40"/>
      <c r="AT207" s="29"/>
      <c r="AU207" s="56"/>
      <c r="AV207" s="56"/>
      <c r="AW207" s="56"/>
      <c r="AX207" s="249" t="str">
        <f>IF(V207="","",EOMONTH(EDATE(Tabla1[[#This Row],[Fecha Finalización]],2),0))</f>
        <v/>
      </c>
      <c r="AY207" s="40"/>
      <c r="AZ207" s="250" t="str">
        <f>IF(V207="","",EOMONTH(EDATE(Tabla1[[#This Row],[Fecha Finalización]],3),0))</f>
        <v/>
      </c>
      <c r="BA207" s="40"/>
      <c r="BB207" s="40"/>
      <c r="BC207" s="237"/>
      <c r="BD207" s="235" t="str">
        <f>IF(F207="","",Tabla1[[#This Row],[sem 01]]&amp;Tabla1[[#This Row],[sem 02]]&amp;Tabla1[[#This Row],[sem 03]])</f>
        <v/>
      </c>
      <c r="BE207" s="236"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9"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10"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10"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10" t="str">
        <f>IF(Tabla1[[#This Row],[Fecha Inicio grupo]]="","",IFERROR(VLOOKUP(Tabla1[[#This Row],[Mes de Alta como miembro]],Parámetros!$AM$2:$AN$16,2,0),"01/01/1900"))</f>
        <v/>
      </c>
    </row>
    <row r="208" spans="1:63" ht="14.45">
      <c r="A208" s="69">
        <v>205</v>
      </c>
      <c r="B208" s="30"/>
      <c r="C208" s="35"/>
      <c r="D208" s="43"/>
      <c r="E208" s="65"/>
      <c r="F208" s="46"/>
      <c r="G208" s="46"/>
      <c r="H208" s="165"/>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1"/>
      <c r="P208" s="35"/>
      <c r="Q208" s="68"/>
      <c r="R208" s="68"/>
      <c r="S208" s="68"/>
      <c r="T208" s="68"/>
      <c r="U208" s="244" t="str">
        <f>IF(F208="","",Tabla1[[#This Row],[Fecha Inicio grupo]]+3*7-7)</f>
        <v/>
      </c>
      <c r="V208" s="245"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6"/>
      <c r="AP208" s="247" t="str">
        <f>IF(F208="","",IFERROR(VLOOKUP(SUBSTITUTE(SUBSTITUTE(Tabla1[[#This Row],[Uso Sistemas]],"T","P"),"N","F"),Parámetros!$M$2:$N$17,2,0),"Completar hasta 3ra sem. para evaluar a Probacionista"))</f>
        <v/>
      </c>
      <c r="AQ208" s="40"/>
      <c r="AR208" s="40"/>
      <c r="AS208" s="40"/>
      <c r="AT208" s="29"/>
      <c r="AU208" s="56"/>
      <c r="AV208" s="56"/>
      <c r="AW208" s="56"/>
      <c r="AX208" s="249" t="str">
        <f>IF(V208="","",EOMONTH(EDATE(Tabla1[[#This Row],[Fecha Finalización]],2),0))</f>
        <v/>
      </c>
      <c r="AY208" s="40"/>
      <c r="AZ208" s="250" t="str">
        <f>IF(V208="","",EOMONTH(EDATE(Tabla1[[#This Row],[Fecha Finalización]],3),0))</f>
        <v/>
      </c>
      <c r="BA208" s="40"/>
      <c r="BB208" s="40"/>
      <c r="BC208" s="237"/>
      <c r="BD208" s="235" t="str">
        <f>IF(F208="","",Tabla1[[#This Row],[sem 01]]&amp;Tabla1[[#This Row],[sem 02]]&amp;Tabla1[[#This Row],[sem 03]])</f>
        <v/>
      </c>
      <c r="BE208" s="236"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9"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10"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10"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10" t="str">
        <f>IF(Tabla1[[#This Row],[Fecha Inicio grupo]]="","",IFERROR(VLOOKUP(Tabla1[[#This Row],[Mes de Alta como miembro]],Parámetros!$AM$2:$AN$16,2,0),"01/01/1900"))</f>
        <v/>
      </c>
    </row>
    <row r="209" spans="1:63" ht="14.45">
      <c r="A209" s="69">
        <v>206</v>
      </c>
      <c r="B209" s="30"/>
      <c r="C209" s="35"/>
      <c r="D209" s="43"/>
      <c r="E209" s="65"/>
      <c r="F209" s="46"/>
      <c r="G209" s="46"/>
      <c r="H209" s="165"/>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1"/>
      <c r="P209" s="35"/>
      <c r="Q209" s="68"/>
      <c r="R209" s="68"/>
      <c r="S209" s="68"/>
      <c r="T209" s="68"/>
      <c r="U209" s="244" t="str">
        <f>IF(F209="","",Tabla1[[#This Row],[Fecha Inicio grupo]]+3*7-7)</f>
        <v/>
      </c>
      <c r="V209" s="245"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6"/>
      <c r="AP209" s="247" t="str">
        <f>IF(F209="","",IFERROR(VLOOKUP(SUBSTITUTE(SUBSTITUTE(Tabla1[[#This Row],[Uso Sistemas]],"T","P"),"N","F"),Parámetros!$M$2:$N$17,2,0),"Completar hasta 3ra sem. para evaluar a Probacionista"))</f>
        <v/>
      </c>
      <c r="AQ209" s="40"/>
      <c r="AR209" s="40"/>
      <c r="AS209" s="40"/>
      <c r="AT209" s="29"/>
      <c r="AU209" s="56"/>
      <c r="AV209" s="56"/>
      <c r="AW209" s="56"/>
      <c r="AX209" s="249" t="str">
        <f>IF(V209="","",EOMONTH(EDATE(Tabla1[[#This Row],[Fecha Finalización]],2),0))</f>
        <v/>
      </c>
      <c r="AY209" s="40"/>
      <c r="AZ209" s="250" t="str">
        <f>IF(V209="","",EOMONTH(EDATE(Tabla1[[#This Row],[Fecha Finalización]],3),0))</f>
        <v/>
      </c>
      <c r="BA209" s="40"/>
      <c r="BB209" s="40"/>
      <c r="BC209" s="237"/>
      <c r="BD209" s="235" t="str">
        <f>IF(F209="","",Tabla1[[#This Row],[sem 01]]&amp;Tabla1[[#This Row],[sem 02]]&amp;Tabla1[[#This Row],[sem 03]])</f>
        <v/>
      </c>
      <c r="BE209" s="236"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9"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10"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10"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10" t="str">
        <f>IF(Tabla1[[#This Row],[Fecha Inicio grupo]]="","",IFERROR(VLOOKUP(Tabla1[[#This Row],[Mes de Alta como miembro]],Parámetros!$AM$2:$AN$16,2,0),"01/01/1900"))</f>
        <v/>
      </c>
    </row>
    <row r="210" spans="1:63" ht="14.45">
      <c r="A210" s="69">
        <v>207</v>
      </c>
      <c r="B210" s="30"/>
      <c r="C210" s="35"/>
      <c r="D210" s="43"/>
      <c r="E210" s="65"/>
      <c r="F210" s="46"/>
      <c r="G210" s="46"/>
      <c r="H210" s="165"/>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1"/>
      <c r="P210" s="35"/>
      <c r="Q210" s="68"/>
      <c r="R210" s="68"/>
      <c r="S210" s="68"/>
      <c r="T210" s="68"/>
      <c r="U210" s="244" t="str">
        <f>IF(F210="","",Tabla1[[#This Row],[Fecha Inicio grupo]]+3*7-7)</f>
        <v/>
      </c>
      <c r="V210" s="245"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6"/>
      <c r="AP210" s="247" t="str">
        <f>IF(F210="","",IFERROR(VLOOKUP(SUBSTITUTE(SUBSTITUTE(Tabla1[[#This Row],[Uso Sistemas]],"T","P"),"N","F"),Parámetros!$M$2:$N$17,2,0),"Completar hasta 3ra sem. para evaluar a Probacionista"))</f>
        <v/>
      </c>
      <c r="AQ210" s="40"/>
      <c r="AR210" s="40"/>
      <c r="AS210" s="40"/>
      <c r="AT210" s="29"/>
      <c r="AU210" s="56"/>
      <c r="AV210" s="56"/>
      <c r="AW210" s="56"/>
      <c r="AX210" s="249" t="str">
        <f>IF(V210="","",EOMONTH(EDATE(Tabla1[[#This Row],[Fecha Finalización]],2),0))</f>
        <v/>
      </c>
      <c r="AY210" s="40"/>
      <c r="AZ210" s="250" t="str">
        <f>IF(V210="","",EOMONTH(EDATE(Tabla1[[#This Row],[Fecha Finalización]],3),0))</f>
        <v/>
      </c>
      <c r="BA210" s="40"/>
      <c r="BB210" s="40"/>
      <c r="BC210" s="237"/>
      <c r="BD210" s="235" t="str">
        <f>IF(F210="","",Tabla1[[#This Row],[sem 01]]&amp;Tabla1[[#This Row],[sem 02]]&amp;Tabla1[[#This Row],[sem 03]])</f>
        <v/>
      </c>
      <c r="BE210" s="236"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9"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10"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10"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10" t="str">
        <f>IF(Tabla1[[#This Row],[Fecha Inicio grupo]]="","",IFERROR(VLOOKUP(Tabla1[[#This Row],[Mes de Alta como miembro]],Parámetros!$AM$2:$AN$16,2,0),"01/01/1900"))</f>
        <v/>
      </c>
    </row>
    <row r="211" spans="1:63" ht="14.45">
      <c r="A211" s="69">
        <v>208</v>
      </c>
      <c r="B211" s="30"/>
      <c r="C211" s="35"/>
      <c r="D211" s="43"/>
      <c r="E211" s="65"/>
      <c r="F211" s="46"/>
      <c r="G211" s="46"/>
      <c r="H211" s="165"/>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1"/>
      <c r="P211" s="35"/>
      <c r="Q211" s="68"/>
      <c r="R211" s="68"/>
      <c r="S211" s="68"/>
      <c r="T211" s="68"/>
      <c r="U211" s="244" t="str">
        <f>IF(F211="","",Tabla1[[#This Row],[Fecha Inicio grupo]]+3*7-7)</f>
        <v/>
      </c>
      <c r="V211" s="245"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6"/>
      <c r="AP211" s="247" t="str">
        <f>IF(F211="","",IFERROR(VLOOKUP(SUBSTITUTE(SUBSTITUTE(Tabla1[[#This Row],[Uso Sistemas]],"T","P"),"N","F"),Parámetros!$M$2:$N$17,2,0),"Completar hasta 3ra sem. para evaluar a Probacionista"))</f>
        <v/>
      </c>
      <c r="AQ211" s="40"/>
      <c r="AR211" s="40"/>
      <c r="AS211" s="40"/>
      <c r="AT211" s="29"/>
      <c r="AU211" s="56"/>
      <c r="AV211" s="56"/>
      <c r="AW211" s="56"/>
      <c r="AX211" s="249" t="str">
        <f>IF(V211="","",EOMONTH(EDATE(Tabla1[[#This Row],[Fecha Finalización]],2),0))</f>
        <v/>
      </c>
      <c r="AY211" s="40"/>
      <c r="AZ211" s="250" t="str">
        <f>IF(V211="","",EOMONTH(EDATE(Tabla1[[#This Row],[Fecha Finalización]],3),0))</f>
        <v/>
      </c>
      <c r="BA211" s="40"/>
      <c r="BB211" s="40"/>
      <c r="BC211" s="237"/>
      <c r="BD211" s="235" t="str">
        <f>IF(F211="","",Tabla1[[#This Row],[sem 01]]&amp;Tabla1[[#This Row],[sem 02]]&amp;Tabla1[[#This Row],[sem 03]])</f>
        <v/>
      </c>
      <c r="BE211" s="236"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9"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10"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10"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10" t="str">
        <f>IF(Tabla1[[#This Row],[Fecha Inicio grupo]]="","",IFERROR(VLOOKUP(Tabla1[[#This Row],[Mes de Alta como miembro]],Parámetros!$AM$2:$AN$16,2,0),"01/01/1900"))</f>
        <v/>
      </c>
    </row>
    <row r="212" spans="1:63" ht="14.45">
      <c r="A212" s="69">
        <v>209</v>
      </c>
      <c r="B212" s="30"/>
      <c r="C212" s="35"/>
      <c r="D212" s="43"/>
      <c r="E212" s="65"/>
      <c r="F212" s="46"/>
      <c r="G212" s="46"/>
      <c r="H212" s="165"/>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1"/>
      <c r="P212" s="35"/>
      <c r="Q212" s="68"/>
      <c r="R212" s="68"/>
      <c r="S212" s="68"/>
      <c r="T212" s="68"/>
      <c r="U212" s="244" t="str">
        <f>IF(F212="","",Tabla1[[#This Row],[Fecha Inicio grupo]]+3*7-7)</f>
        <v/>
      </c>
      <c r="V212" s="245"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6"/>
      <c r="AP212" s="247" t="str">
        <f>IF(F212="","",IFERROR(VLOOKUP(SUBSTITUTE(SUBSTITUTE(Tabla1[[#This Row],[Uso Sistemas]],"T","P"),"N","F"),Parámetros!$M$2:$N$17,2,0),"Completar hasta 3ra sem. para evaluar a Probacionista"))</f>
        <v/>
      </c>
      <c r="AQ212" s="40"/>
      <c r="AR212" s="40"/>
      <c r="AS212" s="40"/>
      <c r="AT212" s="29"/>
      <c r="AU212" s="56"/>
      <c r="AV212" s="56"/>
      <c r="AW212" s="56"/>
      <c r="AX212" s="249" t="str">
        <f>IF(V212="","",EOMONTH(EDATE(Tabla1[[#This Row],[Fecha Finalización]],2),0))</f>
        <v/>
      </c>
      <c r="AY212" s="40"/>
      <c r="AZ212" s="250" t="str">
        <f>IF(V212="","",EOMONTH(EDATE(Tabla1[[#This Row],[Fecha Finalización]],3),0))</f>
        <v/>
      </c>
      <c r="BA212" s="40"/>
      <c r="BB212" s="40"/>
      <c r="BC212" s="237"/>
      <c r="BD212" s="235" t="str">
        <f>IF(F212="","",Tabla1[[#This Row],[sem 01]]&amp;Tabla1[[#This Row],[sem 02]]&amp;Tabla1[[#This Row],[sem 03]])</f>
        <v/>
      </c>
      <c r="BE212" s="236"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9"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10"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10"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10" t="str">
        <f>IF(Tabla1[[#This Row],[Fecha Inicio grupo]]="","",IFERROR(VLOOKUP(Tabla1[[#This Row],[Mes de Alta como miembro]],Parámetros!$AM$2:$AN$16,2,0),"01/01/1900"))</f>
        <v/>
      </c>
    </row>
    <row r="213" spans="1:63" ht="14.45">
      <c r="A213" s="69">
        <v>210</v>
      </c>
      <c r="B213" s="30"/>
      <c r="C213" s="35"/>
      <c r="D213" s="43"/>
      <c r="E213" s="65"/>
      <c r="F213" s="46"/>
      <c r="G213" s="46"/>
      <c r="H213" s="165"/>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1"/>
      <c r="P213" s="35"/>
      <c r="Q213" s="68"/>
      <c r="R213" s="68"/>
      <c r="S213" s="68"/>
      <c r="T213" s="68"/>
      <c r="U213" s="244" t="str">
        <f>IF(F213="","",Tabla1[[#This Row],[Fecha Inicio grupo]]+3*7-7)</f>
        <v/>
      </c>
      <c r="V213" s="245"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6"/>
      <c r="AP213" s="247" t="str">
        <f>IF(F213="","",IFERROR(VLOOKUP(SUBSTITUTE(SUBSTITUTE(Tabla1[[#This Row],[Uso Sistemas]],"T","P"),"N","F"),Parámetros!$M$2:$N$17,2,0),"Completar hasta 3ra sem. para evaluar a Probacionista"))</f>
        <v/>
      </c>
      <c r="AQ213" s="40"/>
      <c r="AR213" s="40"/>
      <c r="AS213" s="40"/>
      <c r="AT213" s="29"/>
      <c r="AU213" s="56"/>
      <c r="AV213" s="56"/>
      <c r="AW213" s="56"/>
      <c r="AX213" s="249" t="str">
        <f>IF(V213="","",EOMONTH(EDATE(Tabla1[[#This Row],[Fecha Finalización]],2),0))</f>
        <v/>
      </c>
      <c r="AY213" s="40"/>
      <c r="AZ213" s="250" t="str">
        <f>IF(V213="","",EOMONTH(EDATE(Tabla1[[#This Row],[Fecha Finalización]],3),0))</f>
        <v/>
      </c>
      <c r="BA213" s="40"/>
      <c r="BB213" s="40"/>
      <c r="BC213" s="237"/>
      <c r="BD213" s="235" t="str">
        <f>IF(F213="","",Tabla1[[#This Row],[sem 01]]&amp;Tabla1[[#This Row],[sem 02]]&amp;Tabla1[[#This Row],[sem 03]])</f>
        <v/>
      </c>
      <c r="BE213" s="236"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9"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10"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10"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10" t="str">
        <f>IF(Tabla1[[#This Row],[Fecha Inicio grupo]]="","",IFERROR(VLOOKUP(Tabla1[[#This Row],[Mes de Alta como miembro]],Parámetros!$AM$2:$AN$16,2,0),"01/01/1900"))</f>
        <v/>
      </c>
    </row>
    <row r="214" spans="1:63" ht="14.45">
      <c r="A214" s="69">
        <v>211</v>
      </c>
      <c r="B214" s="30"/>
      <c r="C214" s="35"/>
      <c r="D214" s="43"/>
      <c r="E214" s="65"/>
      <c r="F214" s="46"/>
      <c r="G214" s="46"/>
      <c r="H214" s="165"/>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1"/>
      <c r="P214" s="35"/>
      <c r="Q214" s="68"/>
      <c r="R214" s="68"/>
      <c r="S214" s="68"/>
      <c r="T214" s="68"/>
      <c r="U214" s="244" t="str">
        <f>IF(F214="","",Tabla1[[#This Row],[Fecha Inicio grupo]]+3*7-7)</f>
        <v/>
      </c>
      <c r="V214" s="245"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6"/>
      <c r="AP214" s="247" t="str">
        <f>IF(F214="","",IFERROR(VLOOKUP(SUBSTITUTE(SUBSTITUTE(Tabla1[[#This Row],[Uso Sistemas]],"T","P"),"N","F"),Parámetros!$M$2:$N$17,2,0),"Completar hasta 3ra sem. para evaluar a Probacionista"))</f>
        <v/>
      </c>
      <c r="AQ214" s="40"/>
      <c r="AR214" s="40"/>
      <c r="AS214" s="40"/>
      <c r="AT214" s="29"/>
      <c r="AU214" s="56"/>
      <c r="AV214" s="56"/>
      <c r="AW214" s="56"/>
      <c r="AX214" s="249" t="str">
        <f>IF(V214="","",EOMONTH(EDATE(Tabla1[[#This Row],[Fecha Finalización]],2),0))</f>
        <v/>
      </c>
      <c r="AY214" s="40"/>
      <c r="AZ214" s="250" t="str">
        <f>IF(V214="","",EOMONTH(EDATE(Tabla1[[#This Row],[Fecha Finalización]],3),0))</f>
        <v/>
      </c>
      <c r="BA214" s="40"/>
      <c r="BB214" s="40"/>
      <c r="BC214" s="237"/>
      <c r="BD214" s="235" t="str">
        <f>IF(F214="","",Tabla1[[#This Row],[sem 01]]&amp;Tabla1[[#This Row],[sem 02]]&amp;Tabla1[[#This Row],[sem 03]])</f>
        <v/>
      </c>
      <c r="BE214" s="236"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9"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10"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10"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10" t="str">
        <f>IF(Tabla1[[#This Row],[Fecha Inicio grupo]]="","",IFERROR(VLOOKUP(Tabla1[[#This Row],[Mes de Alta como miembro]],Parámetros!$AM$2:$AN$16,2,0),"01/01/1900"))</f>
        <v/>
      </c>
    </row>
    <row r="215" spans="1:63" ht="14.45">
      <c r="A215" s="69">
        <v>212</v>
      </c>
      <c r="B215" s="30"/>
      <c r="C215" s="35"/>
      <c r="D215" s="43"/>
      <c r="E215" s="65"/>
      <c r="F215" s="46"/>
      <c r="G215" s="46"/>
      <c r="H215" s="165"/>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1"/>
      <c r="P215" s="35"/>
      <c r="Q215" s="68"/>
      <c r="R215" s="68"/>
      <c r="S215" s="68"/>
      <c r="T215" s="68"/>
      <c r="U215" s="244" t="str">
        <f>IF(F215="","",Tabla1[[#This Row],[Fecha Inicio grupo]]+3*7-7)</f>
        <v/>
      </c>
      <c r="V215" s="245"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6"/>
      <c r="AP215" s="247" t="str">
        <f>IF(F215="","",IFERROR(VLOOKUP(SUBSTITUTE(SUBSTITUTE(Tabla1[[#This Row],[Uso Sistemas]],"T","P"),"N","F"),Parámetros!$M$2:$N$17,2,0),"Completar hasta 3ra sem. para evaluar a Probacionista"))</f>
        <v/>
      </c>
      <c r="AQ215" s="40"/>
      <c r="AR215" s="40"/>
      <c r="AS215" s="40"/>
      <c r="AT215" s="29"/>
      <c r="AU215" s="56"/>
      <c r="AV215" s="56"/>
      <c r="AW215" s="56"/>
      <c r="AX215" s="249" t="str">
        <f>IF(V215="","",EOMONTH(EDATE(Tabla1[[#This Row],[Fecha Finalización]],2),0))</f>
        <v/>
      </c>
      <c r="AY215" s="40"/>
      <c r="AZ215" s="250" t="str">
        <f>IF(V215="","",EOMONTH(EDATE(Tabla1[[#This Row],[Fecha Finalización]],3),0))</f>
        <v/>
      </c>
      <c r="BA215" s="40"/>
      <c r="BB215" s="40"/>
      <c r="BC215" s="237"/>
      <c r="BD215" s="235" t="str">
        <f>IF(F215="","",Tabla1[[#This Row],[sem 01]]&amp;Tabla1[[#This Row],[sem 02]]&amp;Tabla1[[#This Row],[sem 03]])</f>
        <v/>
      </c>
      <c r="BE215" s="236"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9"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10"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10"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10" t="str">
        <f>IF(Tabla1[[#This Row],[Fecha Inicio grupo]]="","",IFERROR(VLOOKUP(Tabla1[[#This Row],[Mes de Alta como miembro]],Parámetros!$AM$2:$AN$16,2,0),"01/01/1900"))</f>
        <v/>
      </c>
    </row>
    <row r="216" spans="1:63" ht="14.45">
      <c r="A216" s="69">
        <v>213</v>
      </c>
      <c r="B216" s="30"/>
      <c r="C216" s="35"/>
      <c r="D216" s="43"/>
      <c r="E216" s="65"/>
      <c r="F216" s="46"/>
      <c r="G216" s="46"/>
      <c r="H216" s="165"/>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1"/>
      <c r="P216" s="35"/>
      <c r="Q216" s="68"/>
      <c r="R216" s="68"/>
      <c r="S216" s="68"/>
      <c r="T216" s="68"/>
      <c r="U216" s="244" t="str">
        <f>IF(F216="","",Tabla1[[#This Row],[Fecha Inicio grupo]]+3*7-7)</f>
        <v/>
      </c>
      <c r="V216" s="245"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6"/>
      <c r="AP216" s="247" t="str">
        <f>IF(F216="","",IFERROR(VLOOKUP(SUBSTITUTE(SUBSTITUTE(Tabla1[[#This Row],[Uso Sistemas]],"T","P"),"N","F"),Parámetros!$M$2:$N$17,2,0),"Completar hasta 3ra sem. para evaluar a Probacionista"))</f>
        <v/>
      </c>
      <c r="AQ216" s="40"/>
      <c r="AR216" s="40"/>
      <c r="AS216" s="40"/>
      <c r="AT216" s="29"/>
      <c r="AU216" s="56"/>
      <c r="AV216" s="56"/>
      <c r="AW216" s="56"/>
      <c r="AX216" s="249" t="str">
        <f>IF(V216="","",EOMONTH(EDATE(Tabla1[[#This Row],[Fecha Finalización]],2),0))</f>
        <v/>
      </c>
      <c r="AY216" s="40"/>
      <c r="AZ216" s="250" t="str">
        <f>IF(V216="","",EOMONTH(EDATE(Tabla1[[#This Row],[Fecha Finalización]],3),0))</f>
        <v/>
      </c>
      <c r="BA216" s="40"/>
      <c r="BB216" s="40"/>
      <c r="BC216" s="237"/>
      <c r="BD216" s="235" t="str">
        <f>IF(F216="","",Tabla1[[#This Row],[sem 01]]&amp;Tabla1[[#This Row],[sem 02]]&amp;Tabla1[[#This Row],[sem 03]])</f>
        <v/>
      </c>
      <c r="BE216" s="236"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9"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10"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10"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10" t="str">
        <f>IF(Tabla1[[#This Row],[Fecha Inicio grupo]]="","",IFERROR(VLOOKUP(Tabla1[[#This Row],[Mes de Alta como miembro]],Parámetros!$AM$2:$AN$16,2,0),"01/01/1900"))</f>
        <v/>
      </c>
    </row>
    <row r="217" spans="1:63" ht="14.45">
      <c r="A217" s="69">
        <v>214</v>
      </c>
      <c r="B217" s="30"/>
      <c r="C217" s="35"/>
      <c r="D217" s="43"/>
      <c r="E217" s="65"/>
      <c r="F217" s="46"/>
      <c r="G217" s="46"/>
      <c r="H217" s="165"/>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1"/>
      <c r="P217" s="35"/>
      <c r="Q217" s="68"/>
      <c r="R217" s="68"/>
      <c r="S217" s="68"/>
      <c r="T217" s="68"/>
      <c r="U217" s="244" t="str">
        <f>IF(F217="","",Tabla1[[#This Row],[Fecha Inicio grupo]]+3*7-7)</f>
        <v/>
      </c>
      <c r="V217" s="245"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6"/>
      <c r="AP217" s="247" t="str">
        <f>IF(F217="","",IFERROR(VLOOKUP(SUBSTITUTE(SUBSTITUTE(Tabla1[[#This Row],[Uso Sistemas]],"T","P"),"N","F"),Parámetros!$M$2:$N$17,2,0),"Completar hasta 3ra sem. para evaluar a Probacionista"))</f>
        <v/>
      </c>
      <c r="AQ217" s="40"/>
      <c r="AR217" s="40"/>
      <c r="AS217" s="40"/>
      <c r="AT217" s="29"/>
      <c r="AU217" s="56"/>
      <c r="AV217" s="56"/>
      <c r="AW217" s="56"/>
      <c r="AX217" s="249" t="str">
        <f>IF(V217="","",EOMONTH(EDATE(Tabla1[[#This Row],[Fecha Finalización]],2),0))</f>
        <v/>
      </c>
      <c r="AY217" s="40"/>
      <c r="AZ217" s="250" t="str">
        <f>IF(V217="","",EOMONTH(EDATE(Tabla1[[#This Row],[Fecha Finalización]],3),0))</f>
        <v/>
      </c>
      <c r="BA217" s="40"/>
      <c r="BB217" s="40"/>
      <c r="BC217" s="237"/>
      <c r="BD217" s="235" t="str">
        <f>IF(F217="","",Tabla1[[#This Row],[sem 01]]&amp;Tabla1[[#This Row],[sem 02]]&amp;Tabla1[[#This Row],[sem 03]])</f>
        <v/>
      </c>
      <c r="BE217" s="236"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9"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10"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10"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10" t="str">
        <f>IF(Tabla1[[#This Row],[Fecha Inicio grupo]]="","",IFERROR(VLOOKUP(Tabla1[[#This Row],[Mes de Alta como miembro]],Parámetros!$AM$2:$AN$16,2,0),"01/01/1900"))</f>
        <v/>
      </c>
    </row>
    <row r="218" spans="1:63" ht="14.45">
      <c r="A218" s="69">
        <v>215</v>
      </c>
      <c r="B218" s="30"/>
      <c r="C218" s="35"/>
      <c r="D218" s="43"/>
      <c r="E218" s="65"/>
      <c r="F218" s="46"/>
      <c r="G218" s="46"/>
      <c r="H218" s="165"/>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1"/>
      <c r="P218" s="35"/>
      <c r="Q218" s="68"/>
      <c r="R218" s="68"/>
      <c r="S218" s="68"/>
      <c r="T218" s="68"/>
      <c r="U218" s="244" t="str">
        <f>IF(F218="","",Tabla1[[#This Row],[Fecha Inicio grupo]]+3*7-7)</f>
        <v/>
      </c>
      <c r="V218" s="245"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6"/>
      <c r="AP218" s="247" t="str">
        <f>IF(F218="","",IFERROR(VLOOKUP(SUBSTITUTE(SUBSTITUTE(Tabla1[[#This Row],[Uso Sistemas]],"T","P"),"N","F"),Parámetros!$M$2:$N$17,2,0),"Completar hasta 3ra sem. para evaluar a Probacionista"))</f>
        <v/>
      </c>
      <c r="AQ218" s="40"/>
      <c r="AR218" s="40"/>
      <c r="AS218" s="40"/>
      <c r="AT218" s="29"/>
      <c r="AU218" s="56"/>
      <c r="AV218" s="56"/>
      <c r="AW218" s="56"/>
      <c r="AX218" s="249" t="str">
        <f>IF(V218="","",EOMONTH(EDATE(Tabla1[[#This Row],[Fecha Finalización]],2),0))</f>
        <v/>
      </c>
      <c r="AY218" s="40"/>
      <c r="AZ218" s="250" t="str">
        <f>IF(V218="","",EOMONTH(EDATE(Tabla1[[#This Row],[Fecha Finalización]],3),0))</f>
        <v/>
      </c>
      <c r="BA218" s="40"/>
      <c r="BB218" s="40"/>
      <c r="BC218" s="237"/>
      <c r="BD218" s="235" t="str">
        <f>IF(F218="","",Tabla1[[#This Row],[sem 01]]&amp;Tabla1[[#This Row],[sem 02]]&amp;Tabla1[[#This Row],[sem 03]])</f>
        <v/>
      </c>
      <c r="BE218" s="236"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9"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10"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10"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10" t="str">
        <f>IF(Tabla1[[#This Row],[Fecha Inicio grupo]]="","",IFERROR(VLOOKUP(Tabla1[[#This Row],[Mes de Alta como miembro]],Parámetros!$AM$2:$AN$16,2,0),"01/01/1900"))</f>
        <v/>
      </c>
    </row>
    <row r="219" spans="1:63" ht="14.45">
      <c r="A219" s="69">
        <v>216</v>
      </c>
      <c r="B219" s="30"/>
      <c r="C219" s="35"/>
      <c r="D219" s="43"/>
      <c r="E219" s="65"/>
      <c r="F219" s="46"/>
      <c r="G219" s="46"/>
      <c r="H219" s="165"/>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1"/>
      <c r="P219" s="35"/>
      <c r="Q219" s="68"/>
      <c r="R219" s="68"/>
      <c r="S219" s="68"/>
      <c r="T219" s="68"/>
      <c r="U219" s="244" t="str">
        <f>IF(F219="","",Tabla1[[#This Row],[Fecha Inicio grupo]]+3*7-7)</f>
        <v/>
      </c>
      <c r="V219" s="245"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6"/>
      <c r="AP219" s="247" t="str">
        <f>IF(F219="","",IFERROR(VLOOKUP(SUBSTITUTE(SUBSTITUTE(Tabla1[[#This Row],[Uso Sistemas]],"T","P"),"N","F"),Parámetros!$M$2:$N$17,2,0),"Completar hasta 3ra sem. para evaluar a Probacionista"))</f>
        <v/>
      </c>
      <c r="AQ219" s="40"/>
      <c r="AR219" s="40"/>
      <c r="AS219" s="40"/>
      <c r="AT219" s="29"/>
      <c r="AU219" s="56"/>
      <c r="AV219" s="56"/>
      <c r="AW219" s="56"/>
      <c r="AX219" s="249" t="str">
        <f>IF(V219="","",EOMONTH(EDATE(Tabla1[[#This Row],[Fecha Finalización]],2),0))</f>
        <v/>
      </c>
      <c r="AY219" s="40"/>
      <c r="AZ219" s="250" t="str">
        <f>IF(V219="","",EOMONTH(EDATE(Tabla1[[#This Row],[Fecha Finalización]],3),0))</f>
        <v/>
      </c>
      <c r="BA219" s="40"/>
      <c r="BB219" s="40"/>
      <c r="BC219" s="237"/>
      <c r="BD219" s="235" t="str">
        <f>IF(F219="","",Tabla1[[#This Row],[sem 01]]&amp;Tabla1[[#This Row],[sem 02]]&amp;Tabla1[[#This Row],[sem 03]])</f>
        <v/>
      </c>
      <c r="BE219" s="236"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9"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10"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10"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10" t="str">
        <f>IF(Tabla1[[#This Row],[Fecha Inicio grupo]]="","",IFERROR(VLOOKUP(Tabla1[[#This Row],[Mes de Alta como miembro]],Parámetros!$AM$2:$AN$16,2,0),"01/01/1900"))</f>
        <v/>
      </c>
    </row>
    <row r="220" spans="1:63" ht="14.45">
      <c r="A220" s="69">
        <v>217</v>
      </c>
      <c r="B220" s="30"/>
      <c r="C220" s="35"/>
      <c r="D220" s="43"/>
      <c r="E220" s="65"/>
      <c r="F220" s="46"/>
      <c r="G220" s="46"/>
      <c r="H220" s="165"/>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1"/>
      <c r="P220" s="35"/>
      <c r="Q220" s="68"/>
      <c r="R220" s="68"/>
      <c r="S220" s="68"/>
      <c r="T220" s="68"/>
      <c r="U220" s="244" t="str">
        <f>IF(F220="","",Tabla1[[#This Row],[Fecha Inicio grupo]]+3*7-7)</f>
        <v/>
      </c>
      <c r="V220" s="245"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6"/>
      <c r="AP220" s="247" t="str">
        <f>IF(F220="","",IFERROR(VLOOKUP(SUBSTITUTE(SUBSTITUTE(Tabla1[[#This Row],[Uso Sistemas]],"T","P"),"N","F"),Parámetros!$M$2:$N$17,2,0),"Completar hasta 3ra sem. para evaluar a Probacionista"))</f>
        <v/>
      </c>
      <c r="AQ220" s="40"/>
      <c r="AR220" s="40"/>
      <c r="AS220" s="40"/>
      <c r="AT220" s="29"/>
      <c r="AU220" s="56"/>
      <c r="AV220" s="56"/>
      <c r="AW220" s="56"/>
      <c r="AX220" s="249" t="str">
        <f>IF(V220="","",EOMONTH(EDATE(Tabla1[[#This Row],[Fecha Finalización]],2),0))</f>
        <v/>
      </c>
      <c r="AY220" s="40"/>
      <c r="AZ220" s="250" t="str">
        <f>IF(V220="","",EOMONTH(EDATE(Tabla1[[#This Row],[Fecha Finalización]],3),0))</f>
        <v/>
      </c>
      <c r="BA220" s="40"/>
      <c r="BB220" s="40"/>
      <c r="BC220" s="237"/>
      <c r="BD220" s="235" t="str">
        <f>IF(F220="","",Tabla1[[#This Row],[sem 01]]&amp;Tabla1[[#This Row],[sem 02]]&amp;Tabla1[[#This Row],[sem 03]])</f>
        <v/>
      </c>
      <c r="BE220" s="236"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9"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10"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10"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10" t="str">
        <f>IF(Tabla1[[#This Row],[Fecha Inicio grupo]]="","",IFERROR(VLOOKUP(Tabla1[[#This Row],[Mes de Alta como miembro]],Parámetros!$AM$2:$AN$16,2,0),"01/01/1900"))</f>
        <v/>
      </c>
    </row>
    <row r="221" spans="1:63" ht="14.45">
      <c r="A221" s="69">
        <v>218</v>
      </c>
      <c r="B221" s="30"/>
      <c r="C221" s="35"/>
      <c r="D221" s="43"/>
      <c r="E221" s="65"/>
      <c r="F221" s="46"/>
      <c r="G221" s="46"/>
      <c r="H221" s="165"/>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1"/>
      <c r="P221" s="35"/>
      <c r="Q221" s="68"/>
      <c r="R221" s="68"/>
      <c r="S221" s="68"/>
      <c r="T221" s="68"/>
      <c r="U221" s="244" t="str">
        <f>IF(F221="","",Tabla1[[#This Row],[Fecha Inicio grupo]]+3*7-7)</f>
        <v/>
      </c>
      <c r="V221" s="245"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6"/>
      <c r="AP221" s="247" t="str">
        <f>IF(F221="","",IFERROR(VLOOKUP(SUBSTITUTE(SUBSTITUTE(Tabla1[[#This Row],[Uso Sistemas]],"T","P"),"N","F"),Parámetros!$M$2:$N$17,2,0),"Completar hasta 3ra sem. para evaluar a Probacionista"))</f>
        <v/>
      </c>
      <c r="AQ221" s="40"/>
      <c r="AR221" s="40"/>
      <c r="AS221" s="40"/>
      <c r="AT221" s="29"/>
      <c r="AU221" s="56"/>
      <c r="AV221" s="56"/>
      <c r="AW221" s="56"/>
      <c r="AX221" s="249" t="str">
        <f>IF(V221="","",EOMONTH(EDATE(Tabla1[[#This Row],[Fecha Finalización]],2),0))</f>
        <v/>
      </c>
      <c r="AY221" s="40"/>
      <c r="AZ221" s="250" t="str">
        <f>IF(V221="","",EOMONTH(EDATE(Tabla1[[#This Row],[Fecha Finalización]],3),0))</f>
        <v/>
      </c>
      <c r="BA221" s="40"/>
      <c r="BB221" s="40"/>
      <c r="BC221" s="237"/>
      <c r="BD221" s="235" t="str">
        <f>IF(F221="","",Tabla1[[#This Row],[sem 01]]&amp;Tabla1[[#This Row],[sem 02]]&amp;Tabla1[[#This Row],[sem 03]])</f>
        <v/>
      </c>
      <c r="BE221" s="236"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9"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10"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10"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10" t="str">
        <f>IF(Tabla1[[#This Row],[Fecha Inicio grupo]]="","",IFERROR(VLOOKUP(Tabla1[[#This Row],[Mes de Alta como miembro]],Parámetros!$AM$2:$AN$16,2,0),"01/01/1900"))</f>
        <v/>
      </c>
    </row>
    <row r="222" spans="1:63" ht="14.45">
      <c r="A222" s="69">
        <v>219</v>
      </c>
      <c r="B222" s="30"/>
      <c r="C222" s="35"/>
      <c r="D222" s="43"/>
      <c r="E222" s="65"/>
      <c r="F222" s="46"/>
      <c r="G222" s="46"/>
      <c r="H222" s="165"/>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1"/>
      <c r="P222" s="35"/>
      <c r="Q222" s="68"/>
      <c r="R222" s="68"/>
      <c r="S222" s="68"/>
      <c r="T222" s="68"/>
      <c r="U222" s="244" t="str">
        <f>IF(F222="","",Tabla1[[#This Row],[Fecha Inicio grupo]]+3*7-7)</f>
        <v/>
      </c>
      <c r="V222" s="245"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6"/>
      <c r="AP222" s="247" t="str">
        <f>IF(F222="","",IFERROR(VLOOKUP(SUBSTITUTE(SUBSTITUTE(Tabla1[[#This Row],[Uso Sistemas]],"T","P"),"N","F"),Parámetros!$M$2:$N$17,2,0),"Completar hasta 3ra sem. para evaluar a Probacionista"))</f>
        <v/>
      </c>
      <c r="AQ222" s="40"/>
      <c r="AR222" s="40"/>
      <c r="AS222" s="40"/>
      <c r="AT222" s="29"/>
      <c r="AU222" s="56"/>
      <c r="AV222" s="56"/>
      <c r="AW222" s="56"/>
      <c r="AX222" s="249" t="str">
        <f>IF(V222="","",EOMONTH(EDATE(Tabla1[[#This Row],[Fecha Finalización]],2),0))</f>
        <v/>
      </c>
      <c r="AY222" s="40"/>
      <c r="AZ222" s="250" t="str">
        <f>IF(V222="","",EOMONTH(EDATE(Tabla1[[#This Row],[Fecha Finalización]],3),0))</f>
        <v/>
      </c>
      <c r="BA222" s="40"/>
      <c r="BB222" s="40"/>
      <c r="BC222" s="237"/>
      <c r="BD222" s="235" t="str">
        <f>IF(F222="","",Tabla1[[#This Row],[sem 01]]&amp;Tabla1[[#This Row],[sem 02]]&amp;Tabla1[[#This Row],[sem 03]])</f>
        <v/>
      </c>
      <c r="BE222" s="236"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9"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10"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10"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10" t="str">
        <f>IF(Tabla1[[#This Row],[Fecha Inicio grupo]]="","",IFERROR(VLOOKUP(Tabla1[[#This Row],[Mes de Alta como miembro]],Parámetros!$AM$2:$AN$16,2,0),"01/01/1900"))</f>
        <v/>
      </c>
    </row>
    <row r="223" spans="1:63" ht="14.45">
      <c r="A223" s="69">
        <v>220</v>
      </c>
      <c r="B223" s="30"/>
      <c r="C223" s="35"/>
      <c r="D223" s="43"/>
      <c r="E223" s="65"/>
      <c r="F223" s="46"/>
      <c r="G223" s="46"/>
      <c r="H223" s="165"/>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1"/>
      <c r="P223" s="35"/>
      <c r="Q223" s="68"/>
      <c r="R223" s="68"/>
      <c r="S223" s="68"/>
      <c r="T223" s="68"/>
      <c r="U223" s="244" t="str">
        <f>IF(F223="","",Tabla1[[#This Row],[Fecha Inicio grupo]]+3*7-7)</f>
        <v/>
      </c>
      <c r="V223" s="245"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6"/>
      <c r="AP223" s="247" t="str">
        <f>IF(F223="","",IFERROR(VLOOKUP(SUBSTITUTE(SUBSTITUTE(Tabla1[[#This Row],[Uso Sistemas]],"T","P"),"N","F"),Parámetros!$M$2:$N$17,2,0),"Completar hasta 3ra sem. para evaluar a Probacionista"))</f>
        <v/>
      </c>
      <c r="AQ223" s="40"/>
      <c r="AR223" s="40"/>
      <c r="AS223" s="40"/>
      <c r="AT223" s="29"/>
      <c r="AU223" s="56"/>
      <c r="AV223" s="56"/>
      <c r="AW223" s="56"/>
      <c r="AX223" s="249" t="str">
        <f>IF(V223="","",EOMONTH(EDATE(Tabla1[[#This Row],[Fecha Finalización]],2),0))</f>
        <v/>
      </c>
      <c r="AY223" s="40"/>
      <c r="AZ223" s="250" t="str">
        <f>IF(V223="","",EOMONTH(EDATE(Tabla1[[#This Row],[Fecha Finalización]],3),0))</f>
        <v/>
      </c>
      <c r="BA223" s="40"/>
      <c r="BB223" s="40"/>
      <c r="BC223" s="237"/>
      <c r="BD223" s="235" t="str">
        <f>IF(F223="","",Tabla1[[#This Row],[sem 01]]&amp;Tabla1[[#This Row],[sem 02]]&amp;Tabla1[[#This Row],[sem 03]])</f>
        <v/>
      </c>
      <c r="BE223" s="236"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9"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10"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10"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10" t="str">
        <f>IF(Tabla1[[#This Row],[Fecha Inicio grupo]]="","",IFERROR(VLOOKUP(Tabla1[[#This Row],[Mes de Alta como miembro]],Parámetros!$AM$2:$AN$16,2,0),"01/01/1900"))</f>
        <v/>
      </c>
    </row>
    <row r="224" spans="1:63" ht="14.45">
      <c r="A224" s="69">
        <v>221</v>
      </c>
      <c r="B224" s="30"/>
      <c r="C224" s="35"/>
      <c r="D224" s="43"/>
      <c r="E224" s="65"/>
      <c r="F224" s="46"/>
      <c r="G224" s="46"/>
      <c r="H224" s="165"/>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1"/>
      <c r="P224" s="35"/>
      <c r="Q224" s="68"/>
      <c r="R224" s="68"/>
      <c r="S224" s="68"/>
      <c r="T224" s="68"/>
      <c r="U224" s="244" t="str">
        <f>IF(F224="","",Tabla1[[#This Row],[Fecha Inicio grupo]]+3*7-7)</f>
        <v/>
      </c>
      <c r="V224" s="245"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6"/>
      <c r="AP224" s="247" t="str">
        <f>IF(F224="","",IFERROR(VLOOKUP(SUBSTITUTE(SUBSTITUTE(Tabla1[[#This Row],[Uso Sistemas]],"T","P"),"N","F"),Parámetros!$M$2:$N$17,2,0),"Completar hasta 3ra sem. para evaluar a Probacionista"))</f>
        <v/>
      </c>
      <c r="AQ224" s="40"/>
      <c r="AR224" s="40"/>
      <c r="AS224" s="40"/>
      <c r="AT224" s="29"/>
      <c r="AU224" s="56"/>
      <c r="AV224" s="56"/>
      <c r="AW224" s="56"/>
      <c r="AX224" s="249" t="str">
        <f>IF(V224="","",EOMONTH(EDATE(Tabla1[[#This Row],[Fecha Finalización]],2),0))</f>
        <v/>
      </c>
      <c r="AY224" s="40"/>
      <c r="AZ224" s="250" t="str">
        <f>IF(V224="","",EOMONTH(EDATE(Tabla1[[#This Row],[Fecha Finalización]],3),0))</f>
        <v/>
      </c>
      <c r="BA224" s="40"/>
      <c r="BB224" s="40"/>
      <c r="BC224" s="237"/>
      <c r="BD224" s="235" t="str">
        <f>IF(F224="","",Tabla1[[#This Row],[sem 01]]&amp;Tabla1[[#This Row],[sem 02]]&amp;Tabla1[[#This Row],[sem 03]])</f>
        <v/>
      </c>
      <c r="BE224" s="236"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9"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10"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10"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10" t="str">
        <f>IF(Tabla1[[#This Row],[Fecha Inicio grupo]]="","",IFERROR(VLOOKUP(Tabla1[[#This Row],[Mes de Alta como miembro]],Parámetros!$AM$2:$AN$16,2,0),"01/01/1900"))</f>
        <v/>
      </c>
    </row>
    <row r="225" spans="1:63" ht="14.45">
      <c r="A225" s="69">
        <v>222</v>
      </c>
      <c r="B225" s="30"/>
      <c r="C225" s="35"/>
      <c r="D225" s="43"/>
      <c r="E225" s="65"/>
      <c r="F225" s="46"/>
      <c r="G225" s="46"/>
      <c r="H225" s="165"/>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1"/>
      <c r="P225" s="35"/>
      <c r="Q225" s="68"/>
      <c r="R225" s="68"/>
      <c r="S225" s="68"/>
      <c r="T225" s="68"/>
      <c r="U225" s="244" t="str">
        <f>IF(F225="","",Tabla1[[#This Row],[Fecha Inicio grupo]]+3*7-7)</f>
        <v/>
      </c>
      <c r="V225" s="245"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6"/>
      <c r="AP225" s="247" t="str">
        <f>IF(F225="","",IFERROR(VLOOKUP(SUBSTITUTE(SUBSTITUTE(Tabla1[[#This Row],[Uso Sistemas]],"T","P"),"N","F"),Parámetros!$M$2:$N$17,2,0),"Completar hasta 3ra sem. para evaluar a Probacionista"))</f>
        <v/>
      </c>
      <c r="AQ225" s="40"/>
      <c r="AR225" s="40"/>
      <c r="AS225" s="40"/>
      <c r="AT225" s="29"/>
      <c r="AU225" s="56"/>
      <c r="AV225" s="56"/>
      <c r="AW225" s="56"/>
      <c r="AX225" s="249" t="str">
        <f>IF(V225="","",EOMONTH(EDATE(Tabla1[[#This Row],[Fecha Finalización]],2),0))</f>
        <v/>
      </c>
      <c r="AY225" s="40"/>
      <c r="AZ225" s="250" t="str">
        <f>IF(V225="","",EOMONTH(EDATE(Tabla1[[#This Row],[Fecha Finalización]],3),0))</f>
        <v/>
      </c>
      <c r="BA225" s="40"/>
      <c r="BB225" s="40"/>
      <c r="BC225" s="237"/>
      <c r="BD225" s="235" t="str">
        <f>IF(F225="","",Tabla1[[#This Row],[sem 01]]&amp;Tabla1[[#This Row],[sem 02]]&amp;Tabla1[[#This Row],[sem 03]])</f>
        <v/>
      </c>
      <c r="BE225" s="236"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9"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10"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10"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10" t="str">
        <f>IF(Tabla1[[#This Row],[Fecha Inicio grupo]]="","",IFERROR(VLOOKUP(Tabla1[[#This Row],[Mes de Alta como miembro]],Parámetros!$AM$2:$AN$16,2,0),"01/01/1900"))</f>
        <v/>
      </c>
    </row>
    <row r="226" spans="1:63" ht="14.45">
      <c r="A226" s="69">
        <v>223</v>
      </c>
      <c r="B226" s="30"/>
      <c r="C226" s="35"/>
      <c r="D226" s="43"/>
      <c r="E226" s="65"/>
      <c r="F226" s="46"/>
      <c r="G226" s="46"/>
      <c r="H226" s="165"/>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1"/>
      <c r="P226" s="35"/>
      <c r="Q226" s="68"/>
      <c r="R226" s="68"/>
      <c r="S226" s="68"/>
      <c r="T226" s="68"/>
      <c r="U226" s="244" t="str">
        <f>IF(F226="","",Tabla1[[#This Row],[Fecha Inicio grupo]]+3*7-7)</f>
        <v/>
      </c>
      <c r="V226" s="245"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6"/>
      <c r="AP226" s="247" t="str">
        <f>IF(F226="","",IFERROR(VLOOKUP(SUBSTITUTE(SUBSTITUTE(Tabla1[[#This Row],[Uso Sistemas]],"T","P"),"N","F"),Parámetros!$M$2:$N$17,2,0),"Completar hasta 3ra sem. para evaluar a Probacionista"))</f>
        <v/>
      </c>
      <c r="AQ226" s="40"/>
      <c r="AR226" s="40"/>
      <c r="AS226" s="40"/>
      <c r="AT226" s="29"/>
      <c r="AU226" s="56"/>
      <c r="AV226" s="56"/>
      <c r="AW226" s="56"/>
      <c r="AX226" s="249" t="str">
        <f>IF(V226="","",EOMONTH(EDATE(Tabla1[[#This Row],[Fecha Finalización]],2),0))</f>
        <v/>
      </c>
      <c r="AY226" s="40"/>
      <c r="AZ226" s="250" t="str">
        <f>IF(V226="","",EOMONTH(EDATE(Tabla1[[#This Row],[Fecha Finalización]],3),0))</f>
        <v/>
      </c>
      <c r="BA226" s="40"/>
      <c r="BB226" s="40"/>
      <c r="BC226" s="237"/>
      <c r="BD226" s="235" t="str">
        <f>IF(F226="","",Tabla1[[#This Row],[sem 01]]&amp;Tabla1[[#This Row],[sem 02]]&amp;Tabla1[[#This Row],[sem 03]])</f>
        <v/>
      </c>
      <c r="BE226" s="236"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9"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10"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10"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10" t="str">
        <f>IF(Tabla1[[#This Row],[Fecha Inicio grupo]]="","",IFERROR(VLOOKUP(Tabla1[[#This Row],[Mes de Alta como miembro]],Parámetros!$AM$2:$AN$16,2,0),"01/01/1900"))</f>
        <v/>
      </c>
    </row>
    <row r="227" spans="1:63" ht="14.45">
      <c r="A227" s="69">
        <v>224</v>
      </c>
      <c r="B227" s="30"/>
      <c r="C227" s="35"/>
      <c r="D227" s="43"/>
      <c r="E227" s="65"/>
      <c r="F227" s="46"/>
      <c r="G227" s="46"/>
      <c r="H227" s="165"/>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1"/>
      <c r="P227" s="35"/>
      <c r="Q227" s="68"/>
      <c r="R227" s="68"/>
      <c r="S227" s="68"/>
      <c r="T227" s="68"/>
      <c r="U227" s="244" t="str">
        <f>IF(F227="","",Tabla1[[#This Row],[Fecha Inicio grupo]]+3*7-7)</f>
        <v/>
      </c>
      <c r="V227" s="245"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6"/>
      <c r="AP227" s="247" t="str">
        <f>IF(F227="","",IFERROR(VLOOKUP(SUBSTITUTE(SUBSTITUTE(Tabla1[[#This Row],[Uso Sistemas]],"T","P"),"N","F"),Parámetros!$M$2:$N$17,2,0),"Completar hasta 3ra sem. para evaluar a Probacionista"))</f>
        <v/>
      </c>
      <c r="AQ227" s="40"/>
      <c r="AR227" s="40"/>
      <c r="AS227" s="40"/>
      <c r="AT227" s="29"/>
      <c r="AU227" s="56"/>
      <c r="AV227" s="56"/>
      <c r="AW227" s="56"/>
      <c r="AX227" s="249" t="str">
        <f>IF(V227="","",EOMONTH(EDATE(Tabla1[[#This Row],[Fecha Finalización]],2),0))</f>
        <v/>
      </c>
      <c r="AY227" s="40"/>
      <c r="AZ227" s="250" t="str">
        <f>IF(V227="","",EOMONTH(EDATE(Tabla1[[#This Row],[Fecha Finalización]],3),0))</f>
        <v/>
      </c>
      <c r="BA227" s="40"/>
      <c r="BB227" s="40"/>
      <c r="BC227" s="237"/>
      <c r="BD227" s="235" t="str">
        <f>IF(F227="","",Tabla1[[#This Row],[sem 01]]&amp;Tabla1[[#This Row],[sem 02]]&amp;Tabla1[[#This Row],[sem 03]])</f>
        <v/>
      </c>
      <c r="BE227" s="236"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9"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10"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10"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10" t="str">
        <f>IF(Tabla1[[#This Row],[Fecha Inicio grupo]]="","",IFERROR(VLOOKUP(Tabla1[[#This Row],[Mes de Alta como miembro]],Parámetros!$AM$2:$AN$16,2,0),"01/01/1900"))</f>
        <v/>
      </c>
    </row>
    <row r="228" spans="1:63" ht="14.45">
      <c r="A228" s="69">
        <v>225</v>
      </c>
      <c r="B228" s="30"/>
      <c r="C228" s="35"/>
      <c r="D228" s="43"/>
      <c r="E228" s="65"/>
      <c r="F228" s="46"/>
      <c r="G228" s="46"/>
      <c r="H228" s="165"/>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1"/>
      <c r="P228" s="35"/>
      <c r="Q228" s="68"/>
      <c r="R228" s="68"/>
      <c r="S228" s="68"/>
      <c r="T228" s="68"/>
      <c r="U228" s="244" t="str">
        <f>IF(F228="","",Tabla1[[#This Row],[Fecha Inicio grupo]]+3*7-7)</f>
        <v/>
      </c>
      <c r="V228" s="245"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6"/>
      <c r="AP228" s="247" t="str">
        <f>IF(F228="","",IFERROR(VLOOKUP(SUBSTITUTE(SUBSTITUTE(Tabla1[[#This Row],[Uso Sistemas]],"T","P"),"N","F"),Parámetros!$M$2:$N$17,2,0),"Completar hasta 3ra sem. para evaluar a Probacionista"))</f>
        <v/>
      </c>
      <c r="AQ228" s="40"/>
      <c r="AR228" s="40"/>
      <c r="AS228" s="40"/>
      <c r="AT228" s="29"/>
      <c r="AU228" s="56"/>
      <c r="AV228" s="56"/>
      <c r="AW228" s="56"/>
      <c r="AX228" s="249" t="str">
        <f>IF(V228="","",EOMONTH(EDATE(Tabla1[[#This Row],[Fecha Finalización]],2),0))</f>
        <v/>
      </c>
      <c r="AY228" s="40"/>
      <c r="AZ228" s="250" t="str">
        <f>IF(V228="","",EOMONTH(EDATE(Tabla1[[#This Row],[Fecha Finalización]],3),0))</f>
        <v/>
      </c>
      <c r="BA228" s="40"/>
      <c r="BB228" s="40"/>
      <c r="BC228" s="237"/>
      <c r="BD228" s="235" t="str">
        <f>IF(F228="","",Tabla1[[#This Row],[sem 01]]&amp;Tabla1[[#This Row],[sem 02]]&amp;Tabla1[[#This Row],[sem 03]])</f>
        <v/>
      </c>
      <c r="BE228" s="236"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9"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10"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10"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10" t="str">
        <f>IF(Tabla1[[#This Row],[Fecha Inicio grupo]]="","",IFERROR(VLOOKUP(Tabla1[[#This Row],[Mes de Alta como miembro]],Parámetros!$AM$2:$AN$16,2,0),"01/01/1900"))</f>
        <v/>
      </c>
    </row>
    <row r="229" spans="1:63" ht="14.45">
      <c r="A229" s="69">
        <v>226</v>
      </c>
      <c r="B229" s="30"/>
      <c r="C229" s="35"/>
      <c r="D229" s="43"/>
      <c r="E229" s="65"/>
      <c r="F229" s="46"/>
      <c r="G229" s="46"/>
      <c r="H229" s="165"/>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1"/>
      <c r="P229" s="35"/>
      <c r="Q229" s="68"/>
      <c r="R229" s="68"/>
      <c r="S229" s="68"/>
      <c r="T229" s="68"/>
      <c r="U229" s="244" t="str">
        <f>IF(F229="","",Tabla1[[#This Row],[Fecha Inicio grupo]]+3*7-7)</f>
        <v/>
      </c>
      <c r="V229" s="245"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6"/>
      <c r="AP229" s="247" t="str">
        <f>IF(F229="","",IFERROR(VLOOKUP(SUBSTITUTE(SUBSTITUTE(Tabla1[[#This Row],[Uso Sistemas]],"T","P"),"N","F"),Parámetros!$M$2:$N$17,2,0),"Completar hasta 3ra sem. para evaluar a Probacionista"))</f>
        <v/>
      </c>
      <c r="AQ229" s="40"/>
      <c r="AR229" s="40"/>
      <c r="AS229" s="40"/>
      <c r="AT229" s="29"/>
      <c r="AU229" s="56"/>
      <c r="AV229" s="56"/>
      <c r="AW229" s="56"/>
      <c r="AX229" s="249" t="str">
        <f>IF(V229="","",EOMONTH(EDATE(Tabla1[[#This Row],[Fecha Finalización]],2),0))</f>
        <v/>
      </c>
      <c r="AY229" s="40"/>
      <c r="AZ229" s="250" t="str">
        <f>IF(V229="","",EOMONTH(EDATE(Tabla1[[#This Row],[Fecha Finalización]],3),0))</f>
        <v/>
      </c>
      <c r="BA229" s="40"/>
      <c r="BB229" s="40"/>
      <c r="BC229" s="237"/>
      <c r="BD229" s="235" t="str">
        <f>IF(F229="","",Tabla1[[#This Row],[sem 01]]&amp;Tabla1[[#This Row],[sem 02]]&amp;Tabla1[[#This Row],[sem 03]])</f>
        <v/>
      </c>
      <c r="BE229" s="236"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9"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10"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10"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10" t="str">
        <f>IF(Tabla1[[#This Row],[Fecha Inicio grupo]]="","",IFERROR(VLOOKUP(Tabla1[[#This Row],[Mes de Alta como miembro]],Parámetros!$AM$2:$AN$16,2,0),"01/01/1900"))</f>
        <v/>
      </c>
    </row>
    <row r="230" spans="1:63" ht="14.45">
      <c r="A230" s="69">
        <v>227</v>
      </c>
      <c r="B230" s="30"/>
      <c r="C230" s="35"/>
      <c r="D230" s="43"/>
      <c r="E230" s="65"/>
      <c r="F230" s="46"/>
      <c r="G230" s="46"/>
      <c r="H230" s="165"/>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1"/>
      <c r="P230" s="35"/>
      <c r="Q230" s="68"/>
      <c r="R230" s="68"/>
      <c r="S230" s="68"/>
      <c r="T230" s="68"/>
      <c r="U230" s="244" t="str">
        <f>IF(F230="","",Tabla1[[#This Row],[Fecha Inicio grupo]]+3*7-7)</f>
        <v/>
      </c>
      <c r="V230" s="245"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6"/>
      <c r="AP230" s="247" t="str">
        <f>IF(F230="","",IFERROR(VLOOKUP(SUBSTITUTE(SUBSTITUTE(Tabla1[[#This Row],[Uso Sistemas]],"T","P"),"N","F"),Parámetros!$M$2:$N$17,2,0),"Completar hasta 3ra sem. para evaluar a Probacionista"))</f>
        <v/>
      </c>
      <c r="AQ230" s="40"/>
      <c r="AR230" s="40"/>
      <c r="AS230" s="40"/>
      <c r="AT230" s="29"/>
      <c r="AU230" s="56"/>
      <c r="AV230" s="56"/>
      <c r="AW230" s="56"/>
      <c r="AX230" s="249" t="str">
        <f>IF(V230="","",EOMONTH(EDATE(Tabla1[[#This Row],[Fecha Finalización]],2),0))</f>
        <v/>
      </c>
      <c r="AY230" s="40"/>
      <c r="AZ230" s="250" t="str">
        <f>IF(V230="","",EOMONTH(EDATE(Tabla1[[#This Row],[Fecha Finalización]],3),0))</f>
        <v/>
      </c>
      <c r="BA230" s="40"/>
      <c r="BB230" s="40"/>
      <c r="BC230" s="237"/>
      <c r="BD230" s="235" t="str">
        <f>IF(F230="","",Tabla1[[#This Row],[sem 01]]&amp;Tabla1[[#This Row],[sem 02]]&amp;Tabla1[[#This Row],[sem 03]])</f>
        <v/>
      </c>
      <c r="BE230" s="236"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9"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10"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10"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10" t="str">
        <f>IF(Tabla1[[#This Row],[Fecha Inicio grupo]]="","",IFERROR(VLOOKUP(Tabla1[[#This Row],[Mes de Alta como miembro]],Parámetros!$AM$2:$AN$16,2,0),"01/01/1900"))</f>
        <v/>
      </c>
    </row>
    <row r="231" spans="1:63" ht="14.45">
      <c r="A231" s="69">
        <v>228</v>
      </c>
      <c r="B231" s="30"/>
      <c r="C231" s="35"/>
      <c r="D231" s="43"/>
      <c r="E231" s="65"/>
      <c r="F231" s="46"/>
      <c r="G231" s="46"/>
      <c r="H231" s="165"/>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1"/>
      <c r="P231" s="35"/>
      <c r="Q231" s="68"/>
      <c r="R231" s="68"/>
      <c r="S231" s="68"/>
      <c r="T231" s="68"/>
      <c r="U231" s="244" t="str">
        <f>IF(F231="","",Tabla1[[#This Row],[Fecha Inicio grupo]]+3*7-7)</f>
        <v/>
      </c>
      <c r="V231" s="245"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6"/>
      <c r="AP231" s="247" t="str">
        <f>IF(F231="","",IFERROR(VLOOKUP(SUBSTITUTE(SUBSTITUTE(Tabla1[[#This Row],[Uso Sistemas]],"T","P"),"N","F"),Parámetros!$M$2:$N$17,2,0),"Completar hasta 3ra sem. para evaluar a Probacionista"))</f>
        <v/>
      </c>
      <c r="AQ231" s="40"/>
      <c r="AR231" s="40"/>
      <c r="AS231" s="40"/>
      <c r="AT231" s="29"/>
      <c r="AU231" s="56"/>
      <c r="AV231" s="56"/>
      <c r="AW231" s="56"/>
      <c r="AX231" s="249" t="str">
        <f>IF(V231="","",EOMONTH(EDATE(Tabla1[[#This Row],[Fecha Finalización]],2),0))</f>
        <v/>
      </c>
      <c r="AY231" s="40"/>
      <c r="AZ231" s="250" t="str">
        <f>IF(V231="","",EOMONTH(EDATE(Tabla1[[#This Row],[Fecha Finalización]],3),0))</f>
        <v/>
      </c>
      <c r="BA231" s="40"/>
      <c r="BB231" s="40"/>
      <c r="BC231" s="237"/>
      <c r="BD231" s="235" t="str">
        <f>IF(F231="","",Tabla1[[#This Row],[sem 01]]&amp;Tabla1[[#This Row],[sem 02]]&amp;Tabla1[[#This Row],[sem 03]])</f>
        <v/>
      </c>
      <c r="BE231" s="236"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9"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10"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10"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10" t="str">
        <f>IF(Tabla1[[#This Row],[Fecha Inicio grupo]]="","",IFERROR(VLOOKUP(Tabla1[[#This Row],[Mes de Alta como miembro]],Parámetros!$AM$2:$AN$16,2,0),"01/01/1900"))</f>
        <v/>
      </c>
    </row>
    <row r="232" spans="1:63" ht="14.45">
      <c r="A232" s="69">
        <v>229</v>
      </c>
      <c r="B232" s="30"/>
      <c r="C232" s="35"/>
      <c r="D232" s="43"/>
      <c r="E232" s="65"/>
      <c r="F232" s="46"/>
      <c r="G232" s="46"/>
      <c r="H232" s="165"/>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1"/>
      <c r="P232" s="35"/>
      <c r="Q232" s="68"/>
      <c r="R232" s="68"/>
      <c r="S232" s="68"/>
      <c r="T232" s="68"/>
      <c r="U232" s="244" t="str">
        <f>IF(F232="","",Tabla1[[#This Row],[Fecha Inicio grupo]]+3*7-7)</f>
        <v/>
      </c>
      <c r="V232" s="245"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6"/>
      <c r="AP232" s="247" t="str">
        <f>IF(F232="","",IFERROR(VLOOKUP(SUBSTITUTE(SUBSTITUTE(Tabla1[[#This Row],[Uso Sistemas]],"T","P"),"N","F"),Parámetros!$M$2:$N$17,2,0),"Completar hasta 3ra sem. para evaluar a Probacionista"))</f>
        <v/>
      </c>
      <c r="AQ232" s="40"/>
      <c r="AR232" s="40"/>
      <c r="AS232" s="40"/>
      <c r="AT232" s="29"/>
      <c r="AU232" s="56"/>
      <c r="AV232" s="56"/>
      <c r="AW232" s="56"/>
      <c r="AX232" s="249" t="str">
        <f>IF(V232="","",EOMONTH(EDATE(Tabla1[[#This Row],[Fecha Finalización]],2),0))</f>
        <v/>
      </c>
      <c r="AY232" s="40"/>
      <c r="AZ232" s="250" t="str">
        <f>IF(V232="","",EOMONTH(EDATE(Tabla1[[#This Row],[Fecha Finalización]],3),0))</f>
        <v/>
      </c>
      <c r="BA232" s="40"/>
      <c r="BB232" s="40"/>
      <c r="BC232" s="237"/>
      <c r="BD232" s="235" t="str">
        <f>IF(F232="","",Tabla1[[#This Row],[sem 01]]&amp;Tabla1[[#This Row],[sem 02]]&amp;Tabla1[[#This Row],[sem 03]])</f>
        <v/>
      </c>
      <c r="BE232" s="236"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9"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10"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10"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10" t="str">
        <f>IF(Tabla1[[#This Row],[Fecha Inicio grupo]]="","",IFERROR(VLOOKUP(Tabla1[[#This Row],[Mes de Alta como miembro]],Parámetros!$AM$2:$AN$16,2,0),"01/01/1900"))</f>
        <v/>
      </c>
    </row>
    <row r="233" spans="1:63" ht="14.45">
      <c r="A233" s="69">
        <v>230</v>
      </c>
      <c r="B233" s="30"/>
      <c r="C233" s="35"/>
      <c r="D233" s="43"/>
      <c r="E233" s="65"/>
      <c r="F233" s="46"/>
      <c r="G233" s="46"/>
      <c r="H233" s="165"/>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1"/>
      <c r="P233" s="35"/>
      <c r="Q233" s="68"/>
      <c r="R233" s="68"/>
      <c r="S233" s="68"/>
      <c r="T233" s="68"/>
      <c r="U233" s="244" t="str">
        <f>IF(F233="","",Tabla1[[#This Row],[Fecha Inicio grupo]]+3*7-7)</f>
        <v/>
      </c>
      <c r="V233" s="245"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6"/>
      <c r="AP233" s="247" t="str">
        <f>IF(F233="","",IFERROR(VLOOKUP(SUBSTITUTE(SUBSTITUTE(Tabla1[[#This Row],[Uso Sistemas]],"T","P"),"N","F"),Parámetros!$M$2:$N$17,2,0),"Completar hasta 3ra sem. para evaluar a Probacionista"))</f>
        <v/>
      </c>
      <c r="AQ233" s="40"/>
      <c r="AR233" s="40"/>
      <c r="AS233" s="40"/>
      <c r="AT233" s="29"/>
      <c r="AU233" s="56"/>
      <c r="AV233" s="56"/>
      <c r="AW233" s="56"/>
      <c r="AX233" s="249" t="str">
        <f>IF(V233="","",EOMONTH(EDATE(Tabla1[[#This Row],[Fecha Finalización]],2),0))</f>
        <v/>
      </c>
      <c r="AY233" s="40"/>
      <c r="AZ233" s="250" t="str">
        <f>IF(V233="","",EOMONTH(EDATE(Tabla1[[#This Row],[Fecha Finalización]],3),0))</f>
        <v/>
      </c>
      <c r="BA233" s="40"/>
      <c r="BB233" s="40"/>
      <c r="BC233" s="237"/>
      <c r="BD233" s="235" t="str">
        <f>IF(F233="","",Tabla1[[#This Row],[sem 01]]&amp;Tabla1[[#This Row],[sem 02]]&amp;Tabla1[[#This Row],[sem 03]])</f>
        <v/>
      </c>
      <c r="BE233" s="236"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9"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10"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10"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10" t="str">
        <f>IF(Tabla1[[#This Row],[Fecha Inicio grupo]]="","",IFERROR(VLOOKUP(Tabla1[[#This Row],[Mes de Alta como miembro]],Parámetros!$AM$2:$AN$16,2,0),"01/01/1900"))</f>
        <v/>
      </c>
    </row>
    <row r="234" spans="1:63" ht="14.45">
      <c r="A234" s="69">
        <v>231</v>
      </c>
      <c r="B234" s="30"/>
      <c r="C234" s="35"/>
      <c r="D234" s="43"/>
      <c r="E234" s="65"/>
      <c r="F234" s="46"/>
      <c r="G234" s="46"/>
      <c r="H234" s="165"/>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1"/>
      <c r="P234" s="35"/>
      <c r="Q234" s="68"/>
      <c r="R234" s="68"/>
      <c r="S234" s="68"/>
      <c r="T234" s="68"/>
      <c r="U234" s="244" t="str">
        <f>IF(F234="","",Tabla1[[#This Row],[Fecha Inicio grupo]]+3*7-7)</f>
        <v/>
      </c>
      <c r="V234" s="245"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6"/>
      <c r="AP234" s="247" t="str">
        <f>IF(F234="","",IFERROR(VLOOKUP(SUBSTITUTE(SUBSTITUTE(Tabla1[[#This Row],[Uso Sistemas]],"T","P"),"N","F"),Parámetros!$M$2:$N$17,2,0),"Completar hasta 3ra sem. para evaluar a Probacionista"))</f>
        <v/>
      </c>
      <c r="AQ234" s="40"/>
      <c r="AR234" s="40"/>
      <c r="AS234" s="40"/>
      <c r="AT234" s="29"/>
      <c r="AU234" s="56"/>
      <c r="AV234" s="56"/>
      <c r="AW234" s="56"/>
      <c r="AX234" s="249" t="str">
        <f>IF(V234="","",EOMONTH(EDATE(Tabla1[[#This Row],[Fecha Finalización]],2),0))</f>
        <v/>
      </c>
      <c r="AY234" s="40"/>
      <c r="AZ234" s="250" t="str">
        <f>IF(V234="","",EOMONTH(EDATE(Tabla1[[#This Row],[Fecha Finalización]],3),0))</f>
        <v/>
      </c>
      <c r="BA234" s="40"/>
      <c r="BB234" s="40"/>
      <c r="BC234" s="237"/>
      <c r="BD234" s="235" t="str">
        <f>IF(F234="","",Tabla1[[#This Row],[sem 01]]&amp;Tabla1[[#This Row],[sem 02]]&amp;Tabla1[[#This Row],[sem 03]])</f>
        <v/>
      </c>
      <c r="BE234" s="236"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9"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10"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10"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10" t="str">
        <f>IF(Tabla1[[#This Row],[Fecha Inicio grupo]]="","",IFERROR(VLOOKUP(Tabla1[[#This Row],[Mes de Alta como miembro]],Parámetros!$AM$2:$AN$16,2,0),"01/01/1900"))</f>
        <v/>
      </c>
    </row>
    <row r="235" spans="1:63" ht="14.45">
      <c r="A235" s="69">
        <v>232</v>
      </c>
      <c r="B235" s="30"/>
      <c r="C235" s="35"/>
      <c r="D235" s="43"/>
      <c r="E235" s="65"/>
      <c r="F235" s="46"/>
      <c r="G235" s="46"/>
      <c r="H235" s="165"/>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1"/>
      <c r="P235" s="35"/>
      <c r="Q235" s="68"/>
      <c r="R235" s="68"/>
      <c r="S235" s="68"/>
      <c r="T235" s="68"/>
      <c r="U235" s="244" t="str">
        <f>IF(F235="","",Tabla1[[#This Row],[Fecha Inicio grupo]]+3*7-7)</f>
        <v/>
      </c>
      <c r="V235" s="245"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6"/>
      <c r="AP235" s="247" t="str">
        <f>IF(F235="","",IFERROR(VLOOKUP(SUBSTITUTE(SUBSTITUTE(Tabla1[[#This Row],[Uso Sistemas]],"T","P"),"N","F"),Parámetros!$M$2:$N$17,2,0),"Completar hasta 3ra sem. para evaluar a Probacionista"))</f>
        <v/>
      </c>
      <c r="AQ235" s="40"/>
      <c r="AR235" s="40"/>
      <c r="AS235" s="40"/>
      <c r="AT235" s="29"/>
      <c r="AU235" s="56"/>
      <c r="AV235" s="56"/>
      <c r="AW235" s="56"/>
      <c r="AX235" s="249" t="str">
        <f>IF(V235="","",EOMONTH(EDATE(Tabla1[[#This Row],[Fecha Finalización]],2),0))</f>
        <v/>
      </c>
      <c r="AY235" s="40"/>
      <c r="AZ235" s="250" t="str">
        <f>IF(V235="","",EOMONTH(EDATE(Tabla1[[#This Row],[Fecha Finalización]],3),0))</f>
        <v/>
      </c>
      <c r="BA235" s="40"/>
      <c r="BB235" s="40"/>
      <c r="BC235" s="237"/>
      <c r="BD235" s="235" t="str">
        <f>IF(F235="","",Tabla1[[#This Row],[sem 01]]&amp;Tabla1[[#This Row],[sem 02]]&amp;Tabla1[[#This Row],[sem 03]])</f>
        <v/>
      </c>
      <c r="BE235" s="236"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9"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10"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10"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10" t="str">
        <f>IF(Tabla1[[#This Row],[Fecha Inicio grupo]]="","",IFERROR(VLOOKUP(Tabla1[[#This Row],[Mes de Alta como miembro]],Parámetros!$AM$2:$AN$16,2,0),"01/01/1900"))</f>
        <v/>
      </c>
    </row>
    <row r="236" spans="1:63" ht="14.45">
      <c r="A236" s="69">
        <v>233</v>
      </c>
      <c r="B236" s="30"/>
      <c r="C236" s="35"/>
      <c r="D236" s="43"/>
      <c r="E236" s="65"/>
      <c r="F236" s="46"/>
      <c r="G236" s="46"/>
      <c r="H236" s="165"/>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1"/>
      <c r="P236" s="35"/>
      <c r="Q236" s="68"/>
      <c r="R236" s="68"/>
      <c r="S236" s="68"/>
      <c r="T236" s="68"/>
      <c r="U236" s="244" t="str">
        <f>IF(F236="","",Tabla1[[#This Row],[Fecha Inicio grupo]]+3*7-7)</f>
        <v/>
      </c>
      <c r="V236" s="245"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6"/>
      <c r="AP236" s="247" t="str">
        <f>IF(F236="","",IFERROR(VLOOKUP(SUBSTITUTE(SUBSTITUTE(Tabla1[[#This Row],[Uso Sistemas]],"T","P"),"N","F"),Parámetros!$M$2:$N$17,2,0),"Completar hasta 3ra sem. para evaluar a Probacionista"))</f>
        <v/>
      </c>
      <c r="AQ236" s="40"/>
      <c r="AR236" s="40"/>
      <c r="AS236" s="40"/>
      <c r="AT236" s="29"/>
      <c r="AU236" s="56"/>
      <c r="AV236" s="56"/>
      <c r="AW236" s="56"/>
      <c r="AX236" s="249" t="str">
        <f>IF(V236="","",EOMONTH(EDATE(Tabla1[[#This Row],[Fecha Finalización]],2),0))</f>
        <v/>
      </c>
      <c r="AY236" s="40"/>
      <c r="AZ236" s="250" t="str">
        <f>IF(V236="","",EOMONTH(EDATE(Tabla1[[#This Row],[Fecha Finalización]],3),0))</f>
        <v/>
      </c>
      <c r="BA236" s="40"/>
      <c r="BB236" s="40"/>
      <c r="BC236" s="237"/>
      <c r="BD236" s="235" t="str">
        <f>IF(F236="","",Tabla1[[#This Row],[sem 01]]&amp;Tabla1[[#This Row],[sem 02]]&amp;Tabla1[[#This Row],[sem 03]])</f>
        <v/>
      </c>
      <c r="BE236" s="236"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9"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10"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10"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10" t="str">
        <f>IF(Tabla1[[#This Row],[Fecha Inicio grupo]]="","",IFERROR(VLOOKUP(Tabla1[[#This Row],[Mes de Alta como miembro]],Parámetros!$AM$2:$AN$16,2,0),"01/01/1900"))</f>
        <v/>
      </c>
    </row>
    <row r="237" spans="1:63" ht="14.45">
      <c r="A237" s="69">
        <v>234</v>
      </c>
      <c r="B237" s="30"/>
      <c r="C237" s="35"/>
      <c r="D237" s="43"/>
      <c r="E237" s="65"/>
      <c r="F237" s="46"/>
      <c r="G237" s="46"/>
      <c r="H237" s="165"/>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1"/>
      <c r="P237" s="35"/>
      <c r="Q237" s="68"/>
      <c r="R237" s="68"/>
      <c r="S237" s="68"/>
      <c r="T237" s="68"/>
      <c r="U237" s="244" t="str">
        <f>IF(F237="","",Tabla1[[#This Row],[Fecha Inicio grupo]]+3*7-7)</f>
        <v/>
      </c>
      <c r="V237" s="245"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6"/>
      <c r="AP237" s="247" t="str">
        <f>IF(F237="","",IFERROR(VLOOKUP(SUBSTITUTE(SUBSTITUTE(Tabla1[[#This Row],[Uso Sistemas]],"T","P"),"N","F"),Parámetros!$M$2:$N$17,2,0),"Completar hasta 3ra sem. para evaluar a Probacionista"))</f>
        <v/>
      </c>
      <c r="AQ237" s="40"/>
      <c r="AR237" s="40"/>
      <c r="AS237" s="40"/>
      <c r="AT237" s="29"/>
      <c r="AU237" s="56"/>
      <c r="AV237" s="56"/>
      <c r="AW237" s="56"/>
      <c r="AX237" s="249" t="str">
        <f>IF(V237="","",EOMONTH(EDATE(Tabla1[[#This Row],[Fecha Finalización]],2),0))</f>
        <v/>
      </c>
      <c r="AY237" s="40"/>
      <c r="AZ237" s="250" t="str">
        <f>IF(V237="","",EOMONTH(EDATE(Tabla1[[#This Row],[Fecha Finalización]],3),0))</f>
        <v/>
      </c>
      <c r="BA237" s="40"/>
      <c r="BB237" s="40"/>
      <c r="BC237" s="237"/>
      <c r="BD237" s="235" t="str">
        <f>IF(F237="","",Tabla1[[#This Row],[sem 01]]&amp;Tabla1[[#This Row],[sem 02]]&amp;Tabla1[[#This Row],[sem 03]])</f>
        <v/>
      </c>
      <c r="BE237" s="236"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9"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10"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10"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10" t="str">
        <f>IF(Tabla1[[#This Row],[Fecha Inicio grupo]]="","",IFERROR(VLOOKUP(Tabla1[[#This Row],[Mes de Alta como miembro]],Parámetros!$AM$2:$AN$16,2,0),"01/01/1900"))</f>
        <v/>
      </c>
    </row>
    <row r="238" spans="1:63" ht="14.45">
      <c r="A238" s="69">
        <v>235</v>
      </c>
      <c r="B238" s="30"/>
      <c r="C238" s="35"/>
      <c r="D238" s="43"/>
      <c r="E238" s="65"/>
      <c r="F238" s="46"/>
      <c r="G238" s="46"/>
      <c r="H238" s="165"/>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1"/>
      <c r="P238" s="35"/>
      <c r="Q238" s="68"/>
      <c r="R238" s="68"/>
      <c r="S238" s="68"/>
      <c r="T238" s="68"/>
      <c r="U238" s="244" t="str">
        <f>IF(F238="","",Tabla1[[#This Row],[Fecha Inicio grupo]]+3*7-7)</f>
        <v/>
      </c>
      <c r="V238" s="245"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6"/>
      <c r="AP238" s="247" t="str">
        <f>IF(F238="","",IFERROR(VLOOKUP(SUBSTITUTE(SUBSTITUTE(Tabla1[[#This Row],[Uso Sistemas]],"T","P"),"N","F"),Parámetros!$M$2:$N$17,2,0),"Completar hasta 3ra sem. para evaluar a Probacionista"))</f>
        <v/>
      </c>
      <c r="AQ238" s="40"/>
      <c r="AR238" s="40"/>
      <c r="AS238" s="40"/>
      <c r="AT238" s="29"/>
      <c r="AU238" s="56"/>
      <c r="AV238" s="56"/>
      <c r="AW238" s="56"/>
      <c r="AX238" s="249" t="str">
        <f>IF(V238="","",EOMONTH(EDATE(Tabla1[[#This Row],[Fecha Finalización]],2),0))</f>
        <v/>
      </c>
      <c r="AY238" s="40"/>
      <c r="AZ238" s="250" t="str">
        <f>IF(V238="","",EOMONTH(EDATE(Tabla1[[#This Row],[Fecha Finalización]],3),0))</f>
        <v/>
      </c>
      <c r="BA238" s="40"/>
      <c r="BB238" s="40"/>
      <c r="BC238" s="237"/>
      <c r="BD238" s="235" t="str">
        <f>IF(F238="","",Tabla1[[#This Row],[sem 01]]&amp;Tabla1[[#This Row],[sem 02]]&amp;Tabla1[[#This Row],[sem 03]])</f>
        <v/>
      </c>
      <c r="BE238" s="236"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9"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10"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10"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10" t="str">
        <f>IF(Tabla1[[#This Row],[Fecha Inicio grupo]]="","",IFERROR(VLOOKUP(Tabla1[[#This Row],[Mes de Alta como miembro]],Parámetros!$AM$2:$AN$16,2,0),"01/01/1900"))</f>
        <v/>
      </c>
    </row>
    <row r="239" spans="1:63" ht="14.45">
      <c r="A239" s="69">
        <v>236</v>
      </c>
      <c r="B239" s="30"/>
      <c r="C239" s="35"/>
      <c r="D239" s="43"/>
      <c r="E239" s="65"/>
      <c r="F239" s="46"/>
      <c r="G239" s="46"/>
      <c r="H239" s="165"/>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1"/>
      <c r="P239" s="35"/>
      <c r="Q239" s="68"/>
      <c r="R239" s="68"/>
      <c r="S239" s="68"/>
      <c r="T239" s="68"/>
      <c r="U239" s="244" t="str">
        <f>IF(F239="","",Tabla1[[#This Row],[Fecha Inicio grupo]]+3*7-7)</f>
        <v/>
      </c>
      <c r="V239" s="245"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6"/>
      <c r="AP239" s="247" t="str">
        <f>IF(F239="","",IFERROR(VLOOKUP(SUBSTITUTE(SUBSTITUTE(Tabla1[[#This Row],[Uso Sistemas]],"T","P"),"N","F"),Parámetros!$M$2:$N$17,2,0),"Completar hasta 3ra sem. para evaluar a Probacionista"))</f>
        <v/>
      </c>
      <c r="AQ239" s="40"/>
      <c r="AR239" s="40"/>
      <c r="AS239" s="40"/>
      <c r="AT239" s="29"/>
      <c r="AU239" s="56"/>
      <c r="AV239" s="56"/>
      <c r="AW239" s="56"/>
      <c r="AX239" s="249" t="str">
        <f>IF(V239="","",EOMONTH(EDATE(Tabla1[[#This Row],[Fecha Finalización]],2),0))</f>
        <v/>
      </c>
      <c r="AY239" s="40"/>
      <c r="AZ239" s="250" t="str">
        <f>IF(V239="","",EOMONTH(EDATE(Tabla1[[#This Row],[Fecha Finalización]],3),0))</f>
        <v/>
      </c>
      <c r="BA239" s="40"/>
      <c r="BB239" s="40"/>
      <c r="BC239" s="237"/>
      <c r="BD239" s="235" t="str">
        <f>IF(F239="","",Tabla1[[#This Row],[sem 01]]&amp;Tabla1[[#This Row],[sem 02]]&amp;Tabla1[[#This Row],[sem 03]])</f>
        <v/>
      </c>
      <c r="BE239" s="236"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9"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10"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10"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10" t="str">
        <f>IF(Tabla1[[#This Row],[Fecha Inicio grupo]]="","",IFERROR(VLOOKUP(Tabla1[[#This Row],[Mes de Alta como miembro]],Parámetros!$AM$2:$AN$16,2,0),"01/01/1900"))</f>
        <v/>
      </c>
    </row>
    <row r="240" spans="1:63" ht="14.45">
      <c r="A240" s="69">
        <v>237</v>
      </c>
      <c r="B240" s="30"/>
      <c r="C240" s="35"/>
      <c r="D240" s="43"/>
      <c r="E240" s="65"/>
      <c r="F240" s="46"/>
      <c r="G240" s="46"/>
      <c r="H240" s="165"/>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1"/>
      <c r="P240" s="35"/>
      <c r="Q240" s="68"/>
      <c r="R240" s="68"/>
      <c r="S240" s="68"/>
      <c r="T240" s="68"/>
      <c r="U240" s="244" t="str">
        <f>IF(F240="","",Tabla1[[#This Row],[Fecha Inicio grupo]]+3*7-7)</f>
        <v/>
      </c>
      <c r="V240" s="245"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6"/>
      <c r="AP240" s="247" t="str">
        <f>IF(F240="","",IFERROR(VLOOKUP(SUBSTITUTE(SUBSTITUTE(Tabla1[[#This Row],[Uso Sistemas]],"T","P"),"N","F"),Parámetros!$M$2:$N$17,2,0),"Completar hasta 3ra sem. para evaluar a Probacionista"))</f>
        <v/>
      </c>
      <c r="AQ240" s="40"/>
      <c r="AR240" s="40"/>
      <c r="AS240" s="40"/>
      <c r="AT240" s="29"/>
      <c r="AU240" s="56"/>
      <c r="AV240" s="56"/>
      <c r="AW240" s="56"/>
      <c r="AX240" s="249" t="str">
        <f>IF(V240="","",EOMONTH(EDATE(Tabla1[[#This Row],[Fecha Finalización]],2),0))</f>
        <v/>
      </c>
      <c r="AY240" s="40"/>
      <c r="AZ240" s="250" t="str">
        <f>IF(V240="","",EOMONTH(EDATE(Tabla1[[#This Row],[Fecha Finalización]],3),0))</f>
        <v/>
      </c>
      <c r="BA240" s="40"/>
      <c r="BB240" s="40"/>
      <c r="BC240" s="237"/>
      <c r="BD240" s="235" t="str">
        <f>IF(F240="","",Tabla1[[#This Row],[sem 01]]&amp;Tabla1[[#This Row],[sem 02]]&amp;Tabla1[[#This Row],[sem 03]])</f>
        <v/>
      </c>
      <c r="BE240" s="236"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9"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10"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10"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10" t="str">
        <f>IF(Tabla1[[#This Row],[Fecha Inicio grupo]]="","",IFERROR(VLOOKUP(Tabla1[[#This Row],[Mes de Alta como miembro]],Parámetros!$AM$2:$AN$16,2,0),"01/01/1900"))</f>
        <v/>
      </c>
    </row>
    <row r="241" spans="1:63" ht="14.45">
      <c r="A241" s="69">
        <v>238</v>
      </c>
      <c r="B241" s="30"/>
      <c r="C241" s="35"/>
      <c r="D241" s="43"/>
      <c r="E241" s="65"/>
      <c r="F241" s="46"/>
      <c r="G241" s="46"/>
      <c r="H241" s="165"/>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1"/>
      <c r="P241" s="35"/>
      <c r="Q241" s="68"/>
      <c r="R241" s="68"/>
      <c r="S241" s="68"/>
      <c r="T241" s="68"/>
      <c r="U241" s="244" t="str">
        <f>IF(F241="","",Tabla1[[#This Row],[Fecha Inicio grupo]]+3*7-7)</f>
        <v/>
      </c>
      <c r="V241" s="245"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6"/>
      <c r="AP241" s="247" t="str">
        <f>IF(F241="","",IFERROR(VLOOKUP(SUBSTITUTE(SUBSTITUTE(Tabla1[[#This Row],[Uso Sistemas]],"T","P"),"N","F"),Parámetros!$M$2:$N$17,2,0),"Completar hasta 3ra sem. para evaluar a Probacionista"))</f>
        <v/>
      </c>
      <c r="AQ241" s="40"/>
      <c r="AR241" s="40"/>
      <c r="AS241" s="40"/>
      <c r="AT241" s="29"/>
      <c r="AU241" s="56"/>
      <c r="AV241" s="56"/>
      <c r="AW241" s="56"/>
      <c r="AX241" s="249" t="str">
        <f>IF(V241="","",EOMONTH(EDATE(Tabla1[[#This Row],[Fecha Finalización]],2),0))</f>
        <v/>
      </c>
      <c r="AY241" s="40"/>
      <c r="AZ241" s="250" t="str">
        <f>IF(V241="","",EOMONTH(EDATE(Tabla1[[#This Row],[Fecha Finalización]],3),0))</f>
        <v/>
      </c>
      <c r="BA241" s="40"/>
      <c r="BB241" s="40"/>
      <c r="BC241" s="237"/>
      <c r="BD241" s="235" t="str">
        <f>IF(F241="","",Tabla1[[#This Row],[sem 01]]&amp;Tabla1[[#This Row],[sem 02]]&amp;Tabla1[[#This Row],[sem 03]])</f>
        <v/>
      </c>
      <c r="BE241" s="236"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9"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10"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10"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10" t="str">
        <f>IF(Tabla1[[#This Row],[Fecha Inicio grupo]]="","",IFERROR(VLOOKUP(Tabla1[[#This Row],[Mes de Alta como miembro]],Parámetros!$AM$2:$AN$16,2,0),"01/01/1900"))</f>
        <v/>
      </c>
    </row>
    <row r="242" spans="1:63" ht="14.45">
      <c r="A242" s="69">
        <v>239</v>
      </c>
      <c r="B242" s="30"/>
      <c r="C242" s="35"/>
      <c r="D242" s="43"/>
      <c r="E242" s="65"/>
      <c r="F242" s="46"/>
      <c r="G242" s="46"/>
      <c r="H242" s="165"/>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1"/>
      <c r="P242" s="35"/>
      <c r="Q242" s="68"/>
      <c r="R242" s="68"/>
      <c r="S242" s="68"/>
      <c r="T242" s="68"/>
      <c r="U242" s="244" t="str">
        <f>IF(F242="","",Tabla1[[#This Row],[Fecha Inicio grupo]]+3*7-7)</f>
        <v/>
      </c>
      <c r="V242" s="245"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6"/>
      <c r="AP242" s="247" t="str">
        <f>IF(F242="","",IFERROR(VLOOKUP(SUBSTITUTE(SUBSTITUTE(Tabla1[[#This Row],[Uso Sistemas]],"T","P"),"N","F"),Parámetros!$M$2:$N$17,2,0),"Completar hasta 3ra sem. para evaluar a Probacionista"))</f>
        <v/>
      </c>
      <c r="AQ242" s="40"/>
      <c r="AR242" s="40"/>
      <c r="AS242" s="40"/>
      <c r="AT242" s="29"/>
      <c r="AU242" s="56"/>
      <c r="AV242" s="56"/>
      <c r="AW242" s="56"/>
      <c r="AX242" s="249" t="str">
        <f>IF(V242="","",EOMONTH(EDATE(Tabla1[[#This Row],[Fecha Finalización]],2),0))</f>
        <v/>
      </c>
      <c r="AY242" s="40"/>
      <c r="AZ242" s="250" t="str">
        <f>IF(V242="","",EOMONTH(EDATE(Tabla1[[#This Row],[Fecha Finalización]],3),0))</f>
        <v/>
      </c>
      <c r="BA242" s="40"/>
      <c r="BB242" s="40"/>
      <c r="BC242" s="237"/>
      <c r="BD242" s="235" t="str">
        <f>IF(F242="","",Tabla1[[#This Row],[sem 01]]&amp;Tabla1[[#This Row],[sem 02]]&amp;Tabla1[[#This Row],[sem 03]])</f>
        <v/>
      </c>
      <c r="BE242" s="236"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9"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10"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10"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10" t="str">
        <f>IF(Tabla1[[#This Row],[Fecha Inicio grupo]]="","",IFERROR(VLOOKUP(Tabla1[[#This Row],[Mes de Alta como miembro]],Parámetros!$AM$2:$AN$16,2,0),"01/01/1900"))</f>
        <v/>
      </c>
    </row>
    <row r="243" spans="1:63" ht="14.45">
      <c r="A243" s="69">
        <v>240</v>
      </c>
      <c r="B243" s="30"/>
      <c r="C243" s="35"/>
      <c r="D243" s="43"/>
      <c r="E243" s="65"/>
      <c r="F243" s="46"/>
      <c r="G243" s="46"/>
      <c r="H243" s="165"/>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1"/>
      <c r="P243" s="35"/>
      <c r="Q243" s="68"/>
      <c r="R243" s="68"/>
      <c r="S243" s="68"/>
      <c r="T243" s="68"/>
      <c r="U243" s="244" t="str">
        <f>IF(F243="","",Tabla1[[#This Row],[Fecha Inicio grupo]]+3*7-7)</f>
        <v/>
      </c>
      <c r="V243" s="245"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6"/>
      <c r="AP243" s="247" t="str">
        <f>IF(F243="","",IFERROR(VLOOKUP(SUBSTITUTE(SUBSTITUTE(Tabla1[[#This Row],[Uso Sistemas]],"T","P"),"N","F"),Parámetros!$M$2:$N$17,2,0),"Completar hasta 3ra sem. para evaluar a Probacionista"))</f>
        <v/>
      </c>
      <c r="AQ243" s="40"/>
      <c r="AR243" s="40"/>
      <c r="AS243" s="40"/>
      <c r="AT243" s="29"/>
      <c r="AU243" s="56"/>
      <c r="AV243" s="56"/>
      <c r="AW243" s="56"/>
      <c r="AX243" s="249" t="str">
        <f>IF(V243="","",EOMONTH(EDATE(Tabla1[[#This Row],[Fecha Finalización]],2),0))</f>
        <v/>
      </c>
      <c r="AY243" s="40"/>
      <c r="AZ243" s="250" t="str">
        <f>IF(V243="","",EOMONTH(EDATE(Tabla1[[#This Row],[Fecha Finalización]],3),0))</f>
        <v/>
      </c>
      <c r="BA243" s="40"/>
      <c r="BB243" s="40"/>
      <c r="BC243" s="237"/>
      <c r="BD243" s="235" t="str">
        <f>IF(F243="","",Tabla1[[#This Row],[sem 01]]&amp;Tabla1[[#This Row],[sem 02]]&amp;Tabla1[[#This Row],[sem 03]])</f>
        <v/>
      </c>
      <c r="BE243" s="236"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9"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10"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10"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10" t="str">
        <f>IF(Tabla1[[#This Row],[Fecha Inicio grupo]]="","",IFERROR(VLOOKUP(Tabla1[[#This Row],[Mes de Alta como miembro]],Parámetros!$AM$2:$AN$16,2,0),"01/01/1900"))</f>
        <v/>
      </c>
    </row>
    <row r="244" spans="1:63" ht="14.45">
      <c r="A244" s="69">
        <v>241</v>
      </c>
      <c r="B244" s="30"/>
      <c r="C244" s="35"/>
      <c r="D244" s="43"/>
      <c r="E244" s="65"/>
      <c r="F244" s="46"/>
      <c r="G244" s="46"/>
      <c r="H244" s="165"/>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1"/>
      <c r="P244" s="35"/>
      <c r="Q244" s="68"/>
      <c r="R244" s="68"/>
      <c r="S244" s="68"/>
      <c r="T244" s="68"/>
      <c r="U244" s="244" t="str">
        <f>IF(F244="","",Tabla1[[#This Row],[Fecha Inicio grupo]]+3*7-7)</f>
        <v/>
      </c>
      <c r="V244" s="245"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6"/>
      <c r="AP244" s="247" t="str">
        <f>IF(F244="","",IFERROR(VLOOKUP(SUBSTITUTE(SUBSTITUTE(Tabla1[[#This Row],[Uso Sistemas]],"T","P"),"N","F"),Parámetros!$M$2:$N$17,2,0),"Completar hasta 3ra sem. para evaluar a Probacionista"))</f>
        <v/>
      </c>
      <c r="AQ244" s="40"/>
      <c r="AR244" s="40"/>
      <c r="AS244" s="40"/>
      <c r="AT244" s="29"/>
      <c r="AU244" s="56"/>
      <c r="AV244" s="56"/>
      <c r="AW244" s="56"/>
      <c r="AX244" s="249" t="str">
        <f>IF(V244="","",EOMONTH(EDATE(Tabla1[[#This Row],[Fecha Finalización]],2),0))</f>
        <v/>
      </c>
      <c r="AY244" s="40"/>
      <c r="AZ244" s="250" t="str">
        <f>IF(V244="","",EOMONTH(EDATE(Tabla1[[#This Row],[Fecha Finalización]],3),0))</f>
        <v/>
      </c>
      <c r="BA244" s="40"/>
      <c r="BB244" s="40"/>
      <c r="BC244" s="237"/>
      <c r="BD244" s="235" t="str">
        <f>IF(F244="","",Tabla1[[#This Row],[sem 01]]&amp;Tabla1[[#This Row],[sem 02]]&amp;Tabla1[[#This Row],[sem 03]])</f>
        <v/>
      </c>
      <c r="BE244" s="236"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9"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10"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10"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10" t="str">
        <f>IF(Tabla1[[#This Row],[Fecha Inicio grupo]]="","",IFERROR(VLOOKUP(Tabla1[[#This Row],[Mes de Alta como miembro]],Parámetros!$AM$2:$AN$16,2,0),"01/01/1900"))</f>
        <v/>
      </c>
    </row>
    <row r="245" spans="1:63" ht="14.45">
      <c r="A245" s="69">
        <v>242</v>
      </c>
      <c r="B245" s="30"/>
      <c r="C245" s="35"/>
      <c r="D245" s="43"/>
      <c r="E245" s="65"/>
      <c r="F245" s="46"/>
      <c r="G245" s="46"/>
      <c r="H245" s="165"/>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1"/>
      <c r="P245" s="35"/>
      <c r="Q245" s="68"/>
      <c r="R245" s="68"/>
      <c r="S245" s="68"/>
      <c r="T245" s="68"/>
      <c r="U245" s="244" t="str">
        <f>IF(F245="","",Tabla1[[#This Row],[Fecha Inicio grupo]]+3*7-7)</f>
        <v/>
      </c>
      <c r="V245" s="245"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6"/>
      <c r="AP245" s="247" t="str">
        <f>IF(F245="","",IFERROR(VLOOKUP(SUBSTITUTE(SUBSTITUTE(Tabla1[[#This Row],[Uso Sistemas]],"T","P"),"N","F"),Parámetros!$M$2:$N$17,2,0),"Completar hasta 3ra sem. para evaluar a Probacionista"))</f>
        <v/>
      </c>
      <c r="AQ245" s="40"/>
      <c r="AR245" s="40"/>
      <c r="AS245" s="40"/>
      <c r="AT245" s="29"/>
      <c r="AU245" s="56"/>
      <c r="AV245" s="56"/>
      <c r="AW245" s="56"/>
      <c r="AX245" s="249" t="str">
        <f>IF(V245="","",EOMONTH(EDATE(Tabla1[[#This Row],[Fecha Finalización]],2),0))</f>
        <v/>
      </c>
      <c r="AY245" s="40"/>
      <c r="AZ245" s="250" t="str">
        <f>IF(V245="","",EOMONTH(EDATE(Tabla1[[#This Row],[Fecha Finalización]],3),0))</f>
        <v/>
      </c>
      <c r="BA245" s="40"/>
      <c r="BB245" s="40"/>
      <c r="BC245" s="237"/>
      <c r="BD245" s="235" t="str">
        <f>IF(F245="","",Tabla1[[#This Row],[sem 01]]&amp;Tabla1[[#This Row],[sem 02]]&amp;Tabla1[[#This Row],[sem 03]])</f>
        <v/>
      </c>
      <c r="BE245" s="236"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9"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10"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10"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10" t="str">
        <f>IF(Tabla1[[#This Row],[Fecha Inicio grupo]]="","",IFERROR(VLOOKUP(Tabla1[[#This Row],[Mes de Alta como miembro]],Parámetros!$AM$2:$AN$16,2,0),"01/01/1900"))</f>
        <v/>
      </c>
    </row>
    <row r="246" spans="1:63" ht="14.45">
      <c r="A246" s="69">
        <v>243</v>
      </c>
      <c r="B246" s="30"/>
      <c r="C246" s="35"/>
      <c r="D246" s="43"/>
      <c r="E246" s="65"/>
      <c r="F246" s="46"/>
      <c r="G246" s="46"/>
      <c r="H246" s="165"/>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1"/>
      <c r="P246" s="35"/>
      <c r="Q246" s="68"/>
      <c r="R246" s="68"/>
      <c r="S246" s="68"/>
      <c r="T246" s="68"/>
      <c r="U246" s="244" t="str">
        <f>IF(F246="","",Tabla1[[#This Row],[Fecha Inicio grupo]]+3*7-7)</f>
        <v/>
      </c>
      <c r="V246" s="245"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6"/>
      <c r="AP246" s="247" t="str">
        <f>IF(F246="","",IFERROR(VLOOKUP(SUBSTITUTE(SUBSTITUTE(Tabla1[[#This Row],[Uso Sistemas]],"T","P"),"N","F"),Parámetros!$M$2:$N$17,2,0),"Completar hasta 3ra sem. para evaluar a Probacionista"))</f>
        <v/>
      </c>
      <c r="AQ246" s="40"/>
      <c r="AR246" s="40"/>
      <c r="AS246" s="40"/>
      <c r="AT246" s="29"/>
      <c r="AU246" s="56"/>
      <c r="AV246" s="56"/>
      <c r="AW246" s="56"/>
      <c r="AX246" s="249" t="str">
        <f>IF(V246="","",EOMONTH(EDATE(Tabla1[[#This Row],[Fecha Finalización]],2),0))</f>
        <v/>
      </c>
      <c r="AY246" s="40"/>
      <c r="AZ246" s="250" t="str">
        <f>IF(V246="","",EOMONTH(EDATE(Tabla1[[#This Row],[Fecha Finalización]],3),0))</f>
        <v/>
      </c>
      <c r="BA246" s="40"/>
      <c r="BB246" s="40"/>
      <c r="BC246" s="237"/>
      <c r="BD246" s="235" t="str">
        <f>IF(F246="","",Tabla1[[#This Row],[sem 01]]&amp;Tabla1[[#This Row],[sem 02]]&amp;Tabla1[[#This Row],[sem 03]])</f>
        <v/>
      </c>
      <c r="BE246" s="236"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9"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10"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10"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10" t="str">
        <f>IF(Tabla1[[#This Row],[Fecha Inicio grupo]]="","",IFERROR(VLOOKUP(Tabla1[[#This Row],[Mes de Alta como miembro]],Parámetros!$AM$2:$AN$16,2,0),"01/01/1900"))</f>
        <v/>
      </c>
    </row>
    <row r="247" spans="1:63" ht="14.45">
      <c r="A247" s="69">
        <v>244</v>
      </c>
      <c r="B247" s="30"/>
      <c r="C247" s="35"/>
      <c r="D247" s="43"/>
      <c r="E247" s="65"/>
      <c r="F247" s="46"/>
      <c r="G247" s="46"/>
      <c r="H247" s="165"/>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1"/>
      <c r="P247" s="35"/>
      <c r="Q247" s="68"/>
      <c r="R247" s="68"/>
      <c r="S247" s="68"/>
      <c r="T247" s="68"/>
      <c r="U247" s="244" t="str">
        <f>IF(F247="","",Tabla1[[#This Row],[Fecha Inicio grupo]]+3*7-7)</f>
        <v/>
      </c>
      <c r="V247" s="245"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6"/>
      <c r="AP247" s="247" t="str">
        <f>IF(F247="","",IFERROR(VLOOKUP(SUBSTITUTE(SUBSTITUTE(Tabla1[[#This Row],[Uso Sistemas]],"T","P"),"N","F"),Parámetros!$M$2:$N$17,2,0),"Completar hasta 3ra sem. para evaluar a Probacionista"))</f>
        <v/>
      </c>
      <c r="AQ247" s="40"/>
      <c r="AR247" s="40"/>
      <c r="AS247" s="40"/>
      <c r="AT247" s="29"/>
      <c r="AU247" s="56"/>
      <c r="AV247" s="56"/>
      <c r="AW247" s="56"/>
      <c r="AX247" s="249" t="str">
        <f>IF(V247="","",EOMONTH(EDATE(Tabla1[[#This Row],[Fecha Finalización]],2),0))</f>
        <v/>
      </c>
      <c r="AY247" s="40"/>
      <c r="AZ247" s="250" t="str">
        <f>IF(V247="","",EOMONTH(EDATE(Tabla1[[#This Row],[Fecha Finalización]],3),0))</f>
        <v/>
      </c>
      <c r="BA247" s="40"/>
      <c r="BB247" s="40"/>
      <c r="BC247" s="237"/>
      <c r="BD247" s="235" t="str">
        <f>IF(F247="","",Tabla1[[#This Row],[sem 01]]&amp;Tabla1[[#This Row],[sem 02]]&amp;Tabla1[[#This Row],[sem 03]])</f>
        <v/>
      </c>
      <c r="BE247" s="236"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9"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10"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10"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10" t="str">
        <f>IF(Tabla1[[#This Row],[Fecha Inicio grupo]]="","",IFERROR(VLOOKUP(Tabla1[[#This Row],[Mes de Alta como miembro]],Parámetros!$AM$2:$AN$16,2,0),"01/01/1900"))</f>
        <v/>
      </c>
    </row>
    <row r="248" spans="1:63" ht="14.45">
      <c r="A248" s="69">
        <v>245</v>
      </c>
      <c r="B248" s="30"/>
      <c r="C248" s="35"/>
      <c r="D248" s="43"/>
      <c r="E248" s="65"/>
      <c r="F248" s="46"/>
      <c r="G248" s="46"/>
      <c r="H248" s="165"/>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1"/>
      <c r="P248" s="35"/>
      <c r="Q248" s="68"/>
      <c r="R248" s="68"/>
      <c r="S248" s="68"/>
      <c r="T248" s="68"/>
      <c r="U248" s="244" t="str">
        <f>IF(F248="","",Tabla1[[#This Row],[Fecha Inicio grupo]]+3*7-7)</f>
        <v/>
      </c>
      <c r="V248" s="245"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6"/>
      <c r="AP248" s="247" t="str">
        <f>IF(F248="","",IFERROR(VLOOKUP(SUBSTITUTE(SUBSTITUTE(Tabla1[[#This Row],[Uso Sistemas]],"T","P"),"N","F"),Parámetros!$M$2:$N$17,2,0),"Completar hasta 3ra sem. para evaluar a Probacionista"))</f>
        <v/>
      </c>
      <c r="AQ248" s="40"/>
      <c r="AR248" s="40"/>
      <c r="AS248" s="40"/>
      <c r="AT248" s="29"/>
      <c r="AU248" s="56"/>
      <c r="AV248" s="56"/>
      <c r="AW248" s="56"/>
      <c r="AX248" s="249" t="str">
        <f>IF(V248="","",EOMONTH(EDATE(Tabla1[[#This Row],[Fecha Finalización]],2),0))</f>
        <v/>
      </c>
      <c r="AY248" s="40"/>
      <c r="AZ248" s="250" t="str">
        <f>IF(V248="","",EOMONTH(EDATE(Tabla1[[#This Row],[Fecha Finalización]],3),0))</f>
        <v/>
      </c>
      <c r="BA248" s="40"/>
      <c r="BB248" s="40"/>
      <c r="BC248" s="237"/>
      <c r="BD248" s="235" t="str">
        <f>IF(F248="","",Tabla1[[#This Row],[sem 01]]&amp;Tabla1[[#This Row],[sem 02]]&amp;Tabla1[[#This Row],[sem 03]])</f>
        <v/>
      </c>
      <c r="BE248" s="236"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9"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10"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10"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10" t="str">
        <f>IF(Tabla1[[#This Row],[Fecha Inicio grupo]]="","",IFERROR(VLOOKUP(Tabla1[[#This Row],[Mes de Alta como miembro]],Parámetros!$AM$2:$AN$16,2,0),"01/01/1900"))</f>
        <v/>
      </c>
    </row>
    <row r="249" spans="1:63" ht="14.45">
      <c r="A249" s="69">
        <v>246</v>
      </c>
      <c r="B249" s="30"/>
      <c r="C249" s="35"/>
      <c r="D249" s="43"/>
      <c r="E249" s="65"/>
      <c r="F249" s="46"/>
      <c r="G249" s="46"/>
      <c r="H249" s="165"/>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1"/>
      <c r="P249" s="35"/>
      <c r="Q249" s="68"/>
      <c r="R249" s="68"/>
      <c r="S249" s="68"/>
      <c r="T249" s="68"/>
      <c r="U249" s="244" t="str">
        <f>IF(F249="","",Tabla1[[#This Row],[Fecha Inicio grupo]]+3*7-7)</f>
        <v/>
      </c>
      <c r="V249" s="245"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6"/>
      <c r="AP249" s="247" t="str">
        <f>IF(F249="","",IFERROR(VLOOKUP(SUBSTITUTE(SUBSTITUTE(Tabla1[[#This Row],[Uso Sistemas]],"T","P"),"N","F"),Parámetros!$M$2:$N$17,2,0),"Completar hasta 3ra sem. para evaluar a Probacionista"))</f>
        <v/>
      </c>
      <c r="AQ249" s="40"/>
      <c r="AR249" s="40"/>
      <c r="AS249" s="40"/>
      <c r="AT249" s="29"/>
      <c r="AU249" s="56"/>
      <c r="AV249" s="56"/>
      <c r="AW249" s="56"/>
      <c r="AX249" s="249" t="str">
        <f>IF(V249="","",EOMONTH(EDATE(Tabla1[[#This Row],[Fecha Finalización]],2),0))</f>
        <v/>
      </c>
      <c r="AY249" s="40"/>
      <c r="AZ249" s="250" t="str">
        <f>IF(V249="","",EOMONTH(EDATE(Tabla1[[#This Row],[Fecha Finalización]],3),0))</f>
        <v/>
      </c>
      <c r="BA249" s="40"/>
      <c r="BB249" s="40"/>
      <c r="BC249" s="237"/>
      <c r="BD249" s="235" t="str">
        <f>IF(F249="","",Tabla1[[#This Row],[sem 01]]&amp;Tabla1[[#This Row],[sem 02]]&amp;Tabla1[[#This Row],[sem 03]])</f>
        <v/>
      </c>
      <c r="BE249" s="236"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9"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10"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10"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10" t="str">
        <f>IF(Tabla1[[#This Row],[Fecha Inicio grupo]]="","",IFERROR(VLOOKUP(Tabla1[[#This Row],[Mes de Alta como miembro]],Parámetros!$AM$2:$AN$16,2,0),"01/01/1900"))</f>
        <v/>
      </c>
    </row>
    <row r="250" spans="1:63" ht="14.45">
      <c r="A250" s="69">
        <v>247</v>
      </c>
      <c r="B250" s="30"/>
      <c r="C250" s="35"/>
      <c r="D250" s="43"/>
      <c r="E250" s="65"/>
      <c r="F250" s="46"/>
      <c r="G250" s="46"/>
      <c r="H250" s="165"/>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1"/>
      <c r="P250" s="35"/>
      <c r="Q250" s="68"/>
      <c r="R250" s="68"/>
      <c r="S250" s="68"/>
      <c r="T250" s="68"/>
      <c r="U250" s="244" t="str">
        <f>IF(F250="","",Tabla1[[#This Row],[Fecha Inicio grupo]]+3*7-7)</f>
        <v/>
      </c>
      <c r="V250" s="245"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6"/>
      <c r="AP250" s="247" t="str">
        <f>IF(F250="","",IFERROR(VLOOKUP(SUBSTITUTE(SUBSTITUTE(Tabla1[[#This Row],[Uso Sistemas]],"T","P"),"N","F"),Parámetros!$M$2:$N$17,2,0),"Completar hasta 3ra sem. para evaluar a Probacionista"))</f>
        <v/>
      </c>
      <c r="AQ250" s="40"/>
      <c r="AR250" s="40"/>
      <c r="AS250" s="40"/>
      <c r="AT250" s="29"/>
      <c r="AU250" s="56"/>
      <c r="AV250" s="56"/>
      <c r="AW250" s="56"/>
      <c r="AX250" s="249" t="str">
        <f>IF(V250="","",EOMONTH(EDATE(Tabla1[[#This Row],[Fecha Finalización]],2),0))</f>
        <v/>
      </c>
      <c r="AY250" s="40"/>
      <c r="AZ250" s="250" t="str">
        <f>IF(V250="","",EOMONTH(EDATE(Tabla1[[#This Row],[Fecha Finalización]],3),0))</f>
        <v/>
      </c>
      <c r="BA250" s="40"/>
      <c r="BB250" s="40"/>
      <c r="BC250" s="237"/>
      <c r="BD250" s="235" t="str">
        <f>IF(F250="","",Tabla1[[#This Row],[sem 01]]&amp;Tabla1[[#This Row],[sem 02]]&amp;Tabla1[[#This Row],[sem 03]])</f>
        <v/>
      </c>
      <c r="BE250" s="236"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9"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10"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10"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10" t="str">
        <f>IF(Tabla1[[#This Row],[Fecha Inicio grupo]]="","",IFERROR(VLOOKUP(Tabla1[[#This Row],[Mes de Alta como miembro]],Parámetros!$AM$2:$AN$16,2,0),"01/01/1900"))</f>
        <v/>
      </c>
    </row>
    <row r="251" spans="1:63" ht="14.45">
      <c r="A251" s="69">
        <v>248</v>
      </c>
      <c r="B251" s="30"/>
      <c r="C251" s="35"/>
      <c r="D251" s="43"/>
      <c r="E251" s="65"/>
      <c r="F251" s="46"/>
      <c r="G251" s="46"/>
      <c r="H251" s="165"/>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1"/>
      <c r="P251" s="35"/>
      <c r="Q251" s="68"/>
      <c r="R251" s="68"/>
      <c r="S251" s="68"/>
      <c r="T251" s="68"/>
      <c r="U251" s="244" t="str">
        <f>IF(F251="","",Tabla1[[#This Row],[Fecha Inicio grupo]]+3*7-7)</f>
        <v/>
      </c>
      <c r="V251" s="245"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6"/>
      <c r="AP251" s="247" t="str">
        <f>IF(F251="","",IFERROR(VLOOKUP(SUBSTITUTE(SUBSTITUTE(Tabla1[[#This Row],[Uso Sistemas]],"T","P"),"N","F"),Parámetros!$M$2:$N$17,2,0),"Completar hasta 3ra sem. para evaluar a Probacionista"))</f>
        <v/>
      </c>
      <c r="AQ251" s="40"/>
      <c r="AR251" s="40"/>
      <c r="AS251" s="40"/>
      <c r="AT251" s="29"/>
      <c r="AU251" s="56"/>
      <c r="AV251" s="56"/>
      <c r="AW251" s="56"/>
      <c r="AX251" s="249" t="str">
        <f>IF(V251="","",EOMONTH(EDATE(Tabla1[[#This Row],[Fecha Finalización]],2),0))</f>
        <v/>
      </c>
      <c r="AY251" s="40"/>
      <c r="AZ251" s="250" t="str">
        <f>IF(V251="","",EOMONTH(EDATE(Tabla1[[#This Row],[Fecha Finalización]],3),0))</f>
        <v/>
      </c>
      <c r="BA251" s="40"/>
      <c r="BB251" s="40"/>
      <c r="BC251" s="237"/>
      <c r="BD251" s="235" t="str">
        <f>IF(F251="","",Tabla1[[#This Row],[sem 01]]&amp;Tabla1[[#This Row],[sem 02]]&amp;Tabla1[[#This Row],[sem 03]])</f>
        <v/>
      </c>
      <c r="BE251" s="236"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9"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10"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10"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10" t="str">
        <f>IF(Tabla1[[#This Row],[Fecha Inicio grupo]]="","",IFERROR(VLOOKUP(Tabla1[[#This Row],[Mes de Alta como miembro]],Parámetros!$AM$2:$AN$16,2,0),"01/01/1900"))</f>
        <v/>
      </c>
    </row>
    <row r="252" spans="1:63" ht="14.45">
      <c r="A252" s="69">
        <v>249</v>
      </c>
      <c r="B252" s="30"/>
      <c r="C252" s="35"/>
      <c r="D252" s="43"/>
      <c r="E252" s="65"/>
      <c r="F252" s="46"/>
      <c r="G252" s="46"/>
      <c r="H252" s="165"/>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1"/>
      <c r="P252" s="35"/>
      <c r="Q252" s="68"/>
      <c r="R252" s="68"/>
      <c r="S252" s="68"/>
      <c r="T252" s="68"/>
      <c r="U252" s="244" t="str">
        <f>IF(F252="","",Tabla1[[#This Row],[Fecha Inicio grupo]]+3*7-7)</f>
        <v/>
      </c>
      <c r="V252" s="245"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6"/>
      <c r="AP252" s="247" t="str">
        <f>IF(F252="","",IFERROR(VLOOKUP(SUBSTITUTE(SUBSTITUTE(Tabla1[[#This Row],[Uso Sistemas]],"T","P"),"N","F"),Parámetros!$M$2:$N$17,2,0),"Completar hasta 3ra sem. para evaluar a Probacionista"))</f>
        <v/>
      </c>
      <c r="AQ252" s="40"/>
      <c r="AR252" s="40"/>
      <c r="AS252" s="40"/>
      <c r="AT252" s="29"/>
      <c r="AU252" s="56"/>
      <c r="AV252" s="56"/>
      <c r="AW252" s="56"/>
      <c r="AX252" s="249" t="str">
        <f>IF(V252="","",EOMONTH(EDATE(Tabla1[[#This Row],[Fecha Finalización]],2),0))</f>
        <v/>
      </c>
      <c r="AY252" s="40"/>
      <c r="AZ252" s="250" t="str">
        <f>IF(V252="","",EOMONTH(EDATE(Tabla1[[#This Row],[Fecha Finalización]],3),0))</f>
        <v/>
      </c>
      <c r="BA252" s="40"/>
      <c r="BB252" s="40"/>
      <c r="BC252" s="237"/>
      <c r="BD252" s="235" t="str">
        <f>IF(F252="","",Tabla1[[#This Row],[sem 01]]&amp;Tabla1[[#This Row],[sem 02]]&amp;Tabla1[[#This Row],[sem 03]])</f>
        <v/>
      </c>
      <c r="BE252" s="236"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9"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10"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10"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10" t="str">
        <f>IF(Tabla1[[#This Row],[Fecha Inicio grupo]]="","",IFERROR(VLOOKUP(Tabla1[[#This Row],[Mes de Alta como miembro]],Parámetros!$AM$2:$AN$16,2,0),"01/01/1900"))</f>
        <v/>
      </c>
    </row>
    <row r="253" spans="1:63" ht="14.45">
      <c r="A253" s="69">
        <v>250</v>
      </c>
      <c r="B253" s="30"/>
      <c r="C253" s="35"/>
      <c r="D253" s="43"/>
      <c r="E253" s="65"/>
      <c r="F253" s="46"/>
      <c r="G253" s="46"/>
      <c r="H253" s="165"/>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1"/>
      <c r="P253" s="35"/>
      <c r="Q253" s="68"/>
      <c r="R253" s="68"/>
      <c r="S253" s="68"/>
      <c r="T253" s="68"/>
      <c r="U253" s="244" t="str">
        <f>IF(F253="","",Tabla1[[#This Row],[Fecha Inicio grupo]]+3*7-7)</f>
        <v/>
      </c>
      <c r="V253" s="245"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6"/>
      <c r="AP253" s="247" t="str">
        <f>IF(F253="","",IFERROR(VLOOKUP(SUBSTITUTE(SUBSTITUTE(Tabla1[[#This Row],[Uso Sistemas]],"T","P"),"N","F"),Parámetros!$M$2:$N$17,2,0),"Completar hasta 3ra sem. para evaluar a Probacionista"))</f>
        <v/>
      </c>
      <c r="AQ253" s="40"/>
      <c r="AR253" s="40"/>
      <c r="AS253" s="40"/>
      <c r="AT253" s="29"/>
      <c r="AU253" s="56"/>
      <c r="AV253" s="56"/>
      <c r="AW253" s="56"/>
      <c r="AX253" s="249" t="str">
        <f>IF(V253="","",EOMONTH(EDATE(Tabla1[[#This Row],[Fecha Finalización]],2),0))</f>
        <v/>
      </c>
      <c r="AY253" s="40"/>
      <c r="AZ253" s="250" t="str">
        <f>IF(V253="","",EOMONTH(EDATE(Tabla1[[#This Row],[Fecha Finalización]],3),0))</f>
        <v/>
      </c>
      <c r="BA253" s="40"/>
      <c r="BB253" s="40"/>
      <c r="BC253" s="237"/>
      <c r="BD253" s="235" t="str">
        <f>IF(F253="","",Tabla1[[#This Row],[sem 01]]&amp;Tabla1[[#This Row],[sem 02]]&amp;Tabla1[[#This Row],[sem 03]])</f>
        <v/>
      </c>
      <c r="BE253" s="236"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9"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10"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10"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10" t="str">
        <f>IF(Tabla1[[#This Row],[Fecha Inicio grupo]]="","",IFERROR(VLOOKUP(Tabla1[[#This Row],[Mes de Alta como miembro]],Parámetros!$AM$2:$AN$16,2,0),"01/01/1900"))</f>
        <v/>
      </c>
    </row>
    <row r="254" spans="1:63" ht="14.45">
      <c r="A254" s="69">
        <v>251</v>
      </c>
      <c r="B254" s="30"/>
      <c r="C254" s="35"/>
      <c r="D254" s="43"/>
      <c r="E254" s="65"/>
      <c r="F254" s="46"/>
      <c r="G254" s="46"/>
      <c r="H254" s="165"/>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1"/>
      <c r="P254" s="35"/>
      <c r="Q254" s="68"/>
      <c r="R254" s="68"/>
      <c r="S254" s="68"/>
      <c r="T254" s="68"/>
      <c r="U254" s="244" t="str">
        <f>IF(F254="","",Tabla1[[#This Row],[Fecha Inicio grupo]]+3*7-7)</f>
        <v/>
      </c>
      <c r="V254" s="245"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6"/>
      <c r="AP254" s="247" t="str">
        <f>IF(F254="","",IFERROR(VLOOKUP(SUBSTITUTE(SUBSTITUTE(Tabla1[[#This Row],[Uso Sistemas]],"T","P"),"N","F"),Parámetros!$M$2:$N$17,2,0),"Completar hasta 3ra sem. para evaluar a Probacionista"))</f>
        <v/>
      </c>
      <c r="AQ254" s="40"/>
      <c r="AR254" s="40"/>
      <c r="AS254" s="40"/>
      <c r="AT254" s="29"/>
      <c r="AU254" s="56"/>
      <c r="AV254" s="56"/>
      <c r="AW254" s="56"/>
      <c r="AX254" s="249" t="str">
        <f>IF(V254="","",EOMONTH(EDATE(Tabla1[[#This Row],[Fecha Finalización]],2),0))</f>
        <v/>
      </c>
      <c r="AY254" s="40"/>
      <c r="AZ254" s="250" t="str">
        <f>IF(V254="","",EOMONTH(EDATE(Tabla1[[#This Row],[Fecha Finalización]],3),0))</f>
        <v/>
      </c>
      <c r="BA254" s="40"/>
      <c r="BB254" s="40"/>
      <c r="BC254" s="237"/>
      <c r="BD254" s="235" t="str">
        <f>IF(F254="","",Tabla1[[#This Row],[sem 01]]&amp;Tabla1[[#This Row],[sem 02]]&amp;Tabla1[[#This Row],[sem 03]])</f>
        <v/>
      </c>
      <c r="BE254" s="236"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9"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10"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10"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10" t="str">
        <f>IF(Tabla1[[#This Row],[Fecha Inicio grupo]]="","",IFERROR(VLOOKUP(Tabla1[[#This Row],[Mes de Alta como miembro]],Parámetros!$AM$2:$AN$16,2,0),"01/01/1900"))</f>
        <v/>
      </c>
    </row>
    <row r="255" spans="1:63" ht="14.45">
      <c r="A255" s="69">
        <v>252</v>
      </c>
      <c r="B255" s="30"/>
      <c r="C255" s="35"/>
      <c r="D255" s="43"/>
      <c r="E255" s="65"/>
      <c r="F255" s="46"/>
      <c r="G255" s="46"/>
      <c r="H255" s="165"/>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1"/>
      <c r="P255" s="35"/>
      <c r="Q255" s="68"/>
      <c r="R255" s="68"/>
      <c r="S255" s="68"/>
      <c r="T255" s="68"/>
      <c r="U255" s="244" t="str">
        <f>IF(F255="","",Tabla1[[#This Row],[Fecha Inicio grupo]]+3*7-7)</f>
        <v/>
      </c>
      <c r="V255" s="245"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6"/>
      <c r="AP255" s="247" t="str">
        <f>IF(F255="","",IFERROR(VLOOKUP(SUBSTITUTE(SUBSTITUTE(Tabla1[[#This Row],[Uso Sistemas]],"T","P"),"N","F"),Parámetros!$M$2:$N$17,2,0),"Completar hasta 3ra sem. para evaluar a Probacionista"))</f>
        <v/>
      </c>
      <c r="AQ255" s="40"/>
      <c r="AR255" s="40"/>
      <c r="AS255" s="40"/>
      <c r="AT255" s="29"/>
      <c r="AU255" s="56"/>
      <c r="AV255" s="56"/>
      <c r="AW255" s="56"/>
      <c r="AX255" s="249" t="str">
        <f>IF(V255="","",EOMONTH(EDATE(Tabla1[[#This Row],[Fecha Finalización]],2),0))</f>
        <v/>
      </c>
      <c r="AY255" s="40"/>
      <c r="AZ255" s="250" t="str">
        <f>IF(V255="","",EOMONTH(EDATE(Tabla1[[#This Row],[Fecha Finalización]],3),0))</f>
        <v/>
      </c>
      <c r="BA255" s="40"/>
      <c r="BB255" s="40"/>
      <c r="BC255" s="237"/>
      <c r="BD255" s="235" t="str">
        <f>IF(F255="","",Tabla1[[#This Row],[sem 01]]&amp;Tabla1[[#This Row],[sem 02]]&amp;Tabla1[[#This Row],[sem 03]])</f>
        <v/>
      </c>
      <c r="BE255" s="236"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9"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10"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10"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10" t="str">
        <f>IF(Tabla1[[#This Row],[Fecha Inicio grupo]]="","",IFERROR(VLOOKUP(Tabla1[[#This Row],[Mes de Alta como miembro]],Parámetros!$AM$2:$AN$16,2,0),"01/01/1900"))</f>
        <v/>
      </c>
    </row>
    <row r="256" spans="1:63" ht="14.45">
      <c r="A256" s="69">
        <v>253</v>
      </c>
      <c r="B256" s="30"/>
      <c r="C256" s="35"/>
      <c r="D256" s="43"/>
      <c r="E256" s="65"/>
      <c r="F256" s="46"/>
      <c r="G256" s="46"/>
      <c r="H256" s="165"/>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1"/>
      <c r="P256" s="35"/>
      <c r="Q256" s="68"/>
      <c r="R256" s="68"/>
      <c r="S256" s="68"/>
      <c r="T256" s="68"/>
      <c r="U256" s="244" t="str">
        <f>IF(F256="","",Tabla1[[#This Row],[Fecha Inicio grupo]]+3*7-7)</f>
        <v/>
      </c>
      <c r="V256" s="245"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6"/>
      <c r="AP256" s="247" t="str">
        <f>IF(F256="","",IFERROR(VLOOKUP(SUBSTITUTE(SUBSTITUTE(Tabla1[[#This Row],[Uso Sistemas]],"T","P"),"N","F"),Parámetros!$M$2:$N$17,2,0),"Completar hasta 3ra sem. para evaluar a Probacionista"))</f>
        <v/>
      </c>
      <c r="AQ256" s="40"/>
      <c r="AR256" s="40"/>
      <c r="AS256" s="40"/>
      <c r="AT256" s="29"/>
      <c r="AU256" s="56"/>
      <c r="AV256" s="56"/>
      <c r="AW256" s="56"/>
      <c r="AX256" s="249" t="str">
        <f>IF(V256="","",EOMONTH(EDATE(Tabla1[[#This Row],[Fecha Finalización]],2),0))</f>
        <v/>
      </c>
      <c r="AY256" s="40"/>
      <c r="AZ256" s="250" t="str">
        <f>IF(V256="","",EOMONTH(EDATE(Tabla1[[#This Row],[Fecha Finalización]],3),0))</f>
        <v/>
      </c>
      <c r="BA256" s="40"/>
      <c r="BB256" s="40"/>
      <c r="BC256" s="237"/>
      <c r="BD256" s="235" t="str">
        <f>IF(F256="","",Tabla1[[#This Row],[sem 01]]&amp;Tabla1[[#This Row],[sem 02]]&amp;Tabla1[[#This Row],[sem 03]])</f>
        <v/>
      </c>
      <c r="BE256" s="236"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9"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10"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10"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10" t="str">
        <f>IF(Tabla1[[#This Row],[Fecha Inicio grupo]]="","",IFERROR(VLOOKUP(Tabla1[[#This Row],[Mes de Alta como miembro]],Parámetros!$AM$2:$AN$16,2,0),"01/01/1900"))</f>
        <v/>
      </c>
    </row>
    <row r="257" spans="1:63" ht="14.45">
      <c r="A257" s="69">
        <v>254</v>
      </c>
      <c r="B257" s="30"/>
      <c r="C257" s="35"/>
      <c r="D257" s="43"/>
      <c r="E257" s="65"/>
      <c r="F257" s="46"/>
      <c r="G257" s="46"/>
      <c r="H257" s="165"/>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1"/>
      <c r="P257" s="35"/>
      <c r="Q257" s="68"/>
      <c r="R257" s="68"/>
      <c r="S257" s="68"/>
      <c r="T257" s="68"/>
      <c r="U257" s="244" t="str">
        <f>IF(F257="","",Tabla1[[#This Row],[Fecha Inicio grupo]]+3*7-7)</f>
        <v/>
      </c>
      <c r="V257" s="245"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6"/>
      <c r="AP257" s="247" t="str">
        <f>IF(F257="","",IFERROR(VLOOKUP(SUBSTITUTE(SUBSTITUTE(Tabla1[[#This Row],[Uso Sistemas]],"T","P"),"N","F"),Parámetros!$M$2:$N$17,2,0),"Completar hasta 3ra sem. para evaluar a Probacionista"))</f>
        <v/>
      </c>
      <c r="AQ257" s="40"/>
      <c r="AR257" s="40"/>
      <c r="AS257" s="40"/>
      <c r="AT257" s="29"/>
      <c r="AU257" s="56"/>
      <c r="AV257" s="56"/>
      <c r="AW257" s="56"/>
      <c r="AX257" s="249" t="str">
        <f>IF(V257="","",EOMONTH(EDATE(Tabla1[[#This Row],[Fecha Finalización]],2),0))</f>
        <v/>
      </c>
      <c r="AY257" s="40"/>
      <c r="AZ257" s="250" t="str">
        <f>IF(V257="","",EOMONTH(EDATE(Tabla1[[#This Row],[Fecha Finalización]],3),0))</f>
        <v/>
      </c>
      <c r="BA257" s="40"/>
      <c r="BB257" s="40"/>
      <c r="BC257" s="237"/>
      <c r="BD257" s="235" t="str">
        <f>IF(F257="","",Tabla1[[#This Row],[sem 01]]&amp;Tabla1[[#This Row],[sem 02]]&amp;Tabla1[[#This Row],[sem 03]])</f>
        <v/>
      </c>
      <c r="BE257" s="236"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9"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10"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10"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10" t="str">
        <f>IF(Tabla1[[#This Row],[Fecha Inicio grupo]]="","",IFERROR(VLOOKUP(Tabla1[[#This Row],[Mes de Alta como miembro]],Parámetros!$AM$2:$AN$16,2,0),"01/01/1900"))</f>
        <v/>
      </c>
    </row>
    <row r="258" spans="1:63" ht="14.45">
      <c r="A258" s="69">
        <v>255</v>
      </c>
      <c r="B258" s="30"/>
      <c r="C258" s="35"/>
      <c r="D258" s="43"/>
      <c r="E258" s="65"/>
      <c r="F258" s="46"/>
      <c r="G258" s="46"/>
      <c r="H258" s="165"/>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1"/>
      <c r="P258" s="35"/>
      <c r="Q258" s="68"/>
      <c r="R258" s="68"/>
      <c r="S258" s="68"/>
      <c r="T258" s="68"/>
      <c r="U258" s="244" t="str">
        <f>IF(F258="","",Tabla1[[#This Row],[Fecha Inicio grupo]]+3*7-7)</f>
        <v/>
      </c>
      <c r="V258" s="245"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6"/>
      <c r="AP258" s="247" t="str">
        <f>IF(F258="","",IFERROR(VLOOKUP(SUBSTITUTE(SUBSTITUTE(Tabla1[[#This Row],[Uso Sistemas]],"T","P"),"N","F"),Parámetros!$M$2:$N$17,2,0),"Completar hasta 3ra sem. para evaluar a Probacionista"))</f>
        <v/>
      </c>
      <c r="AQ258" s="40"/>
      <c r="AR258" s="40"/>
      <c r="AS258" s="40"/>
      <c r="AT258" s="29"/>
      <c r="AU258" s="56"/>
      <c r="AV258" s="56"/>
      <c r="AW258" s="56"/>
      <c r="AX258" s="249" t="str">
        <f>IF(V258="","",EOMONTH(EDATE(Tabla1[[#This Row],[Fecha Finalización]],2),0))</f>
        <v/>
      </c>
      <c r="AY258" s="40"/>
      <c r="AZ258" s="250" t="str">
        <f>IF(V258="","",EOMONTH(EDATE(Tabla1[[#This Row],[Fecha Finalización]],3),0))</f>
        <v/>
      </c>
      <c r="BA258" s="40"/>
      <c r="BB258" s="40"/>
      <c r="BC258" s="237"/>
      <c r="BD258" s="235" t="str">
        <f>IF(F258="","",Tabla1[[#This Row],[sem 01]]&amp;Tabla1[[#This Row],[sem 02]]&amp;Tabla1[[#This Row],[sem 03]])</f>
        <v/>
      </c>
      <c r="BE258" s="236"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9"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10"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10"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10" t="str">
        <f>IF(Tabla1[[#This Row],[Fecha Inicio grupo]]="","",IFERROR(VLOOKUP(Tabla1[[#This Row],[Mes de Alta como miembro]],Parámetros!$AM$2:$AN$16,2,0),"01/01/1900"))</f>
        <v/>
      </c>
    </row>
    <row r="259" spans="1:63" ht="14.45">
      <c r="A259" s="69">
        <v>256</v>
      </c>
      <c r="B259" s="30"/>
      <c r="C259" s="35"/>
      <c r="D259" s="43"/>
      <c r="E259" s="65"/>
      <c r="F259" s="46"/>
      <c r="G259" s="46"/>
      <c r="H259" s="165"/>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1"/>
      <c r="P259" s="35"/>
      <c r="Q259" s="68"/>
      <c r="R259" s="68"/>
      <c r="S259" s="68"/>
      <c r="T259" s="68"/>
      <c r="U259" s="244" t="str">
        <f>IF(F259="","",Tabla1[[#This Row],[Fecha Inicio grupo]]+3*7-7)</f>
        <v/>
      </c>
      <c r="V259" s="245"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6"/>
      <c r="AP259" s="247" t="str">
        <f>IF(F259="","",IFERROR(VLOOKUP(SUBSTITUTE(SUBSTITUTE(Tabla1[[#This Row],[Uso Sistemas]],"T","P"),"N","F"),Parámetros!$M$2:$N$17,2,0),"Completar hasta 3ra sem. para evaluar a Probacionista"))</f>
        <v/>
      </c>
      <c r="AQ259" s="40"/>
      <c r="AR259" s="40"/>
      <c r="AS259" s="40"/>
      <c r="AT259" s="29"/>
      <c r="AU259" s="56"/>
      <c r="AV259" s="56"/>
      <c r="AW259" s="56"/>
      <c r="AX259" s="249" t="str">
        <f>IF(V259="","",EOMONTH(EDATE(Tabla1[[#This Row],[Fecha Finalización]],2),0))</f>
        <v/>
      </c>
      <c r="AY259" s="40"/>
      <c r="AZ259" s="250" t="str">
        <f>IF(V259="","",EOMONTH(EDATE(Tabla1[[#This Row],[Fecha Finalización]],3),0))</f>
        <v/>
      </c>
      <c r="BA259" s="40"/>
      <c r="BB259" s="40"/>
      <c r="BC259" s="237"/>
      <c r="BD259" s="235" t="str">
        <f>IF(F259="","",Tabla1[[#This Row],[sem 01]]&amp;Tabla1[[#This Row],[sem 02]]&amp;Tabla1[[#This Row],[sem 03]])</f>
        <v/>
      </c>
      <c r="BE259" s="236"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9"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10"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10"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10" t="str">
        <f>IF(Tabla1[[#This Row],[Fecha Inicio grupo]]="","",IFERROR(VLOOKUP(Tabla1[[#This Row],[Mes de Alta como miembro]],Parámetros!$AM$2:$AN$16,2,0),"01/01/1900"))</f>
        <v/>
      </c>
    </row>
    <row r="260" spans="1:63" ht="14.45">
      <c r="A260" s="69">
        <v>257</v>
      </c>
      <c r="B260" s="30"/>
      <c r="C260" s="35"/>
      <c r="D260" s="43"/>
      <c r="E260" s="65"/>
      <c r="F260" s="46"/>
      <c r="G260" s="46"/>
      <c r="H260" s="165"/>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1"/>
      <c r="P260" s="35"/>
      <c r="Q260" s="68"/>
      <c r="R260" s="68"/>
      <c r="S260" s="68"/>
      <c r="T260" s="68"/>
      <c r="U260" s="244" t="str">
        <f>IF(F260="","",Tabla1[[#This Row],[Fecha Inicio grupo]]+3*7-7)</f>
        <v/>
      </c>
      <c r="V260" s="245"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6"/>
      <c r="AP260" s="247" t="str">
        <f>IF(F260="","",IFERROR(VLOOKUP(SUBSTITUTE(SUBSTITUTE(Tabla1[[#This Row],[Uso Sistemas]],"T","P"),"N","F"),Parámetros!$M$2:$N$17,2,0),"Completar hasta 3ra sem. para evaluar a Probacionista"))</f>
        <v/>
      </c>
      <c r="AQ260" s="40"/>
      <c r="AR260" s="40"/>
      <c r="AS260" s="40"/>
      <c r="AT260" s="29"/>
      <c r="AU260" s="56"/>
      <c r="AV260" s="56"/>
      <c r="AW260" s="56"/>
      <c r="AX260" s="249" t="str">
        <f>IF(V260="","",EOMONTH(EDATE(Tabla1[[#This Row],[Fecha Finalización]],2),0))</f>
        <v/>
      </c>
      <c r="AY260" s="40"/>
      <c r="AZ260" s="250" t="str">
        <f>IF(V260="","",EOMONTH(EDATE(Tabla1[[#This Row],[Fecha Finalización]],3),0))</f>
        <v/>
      </c>
      <c r="BA260" s="40"/>
      <c r="BB260" s="40"/>
      <c r="BC260" s="237"/>
      <c r="BD260" s="235" t="str">
        <f>IF(F260="","",Tabla1[[#This Row],[sem 01]]&amp;Tabla1[[#This Row],[sem 02]]&amp;Tabla1[[#This Row],[sem 03]])</f>
        <v/>
      </c>
      <c r="BE260" s="236"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9"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10"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10"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10" t="str">
        <f>IF(Tabla1[[#This Row],[Fecha Inicio grupo]]="","",IFERROR(VLOOKUP(Tabla1[[#This Row],[Mes de Alta como miembro]],Parámetros!$AM$2:$AN$16,2,0),"01/01/1900"))</f>
        <v/>
      </c>
    </row>
    <row r="261" spans="1:63" ht="14.45">
      <c r="A261" s="69">
        <v>258</v>
      </c>
      <c r="B261" s="30"/>
      <c r="C261" s="35"/>
      <c r="D261" s="43"/>
      <c r="E261" s="65"/>
      <c r="F261" s="46"/>
      <c r="G261" s="46"/>
      <c r="H261" s="165"/>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1"/>
      <c r="P261" s="35"/>
      <c r="Q261" s="68"/>
      <c r="R261" s="68"/>
      <c r="S261" s="68"/>
      <c r="T261" s="68"/>
      <c r="U261" s="244" t="str">
        <f>IF(F261="","",Tabla1[[#This Row],[Fecha Inicio grupo]]+3*7-7)</f>
        <v/>
      </c>
      <c r="V261" s="245"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6"/>
      <c r="AP261" s="247" t="str">
        <f>IF(F261="","",IFERROR(VLOOKUP(SUBSTITUTE(SUBSTITUTE(Tabla1[[#This Row],[Uso Sistemas]],"T","P"),"N","F"),Parámetros!$M$2:$N$17,2,0),"Completar hasta 3ra sem. para evaluar a Probacionista"))</f>
        <v/>
      </c>
      <c r="AQ261" s="40"/>
      <c r="AR261" s="40"/>
      <c r="AS261" s="40"/>
      <c r="AT261" s="29"/>
      <c r="AU261" s="56"/>
      <c r="AV261" s="56"/>
      <c r="AW261" s="56"/>
      <c r="AX261" s="249" t="str">
        <f>IF(V261="","",EOMONTH(EDATE(Tabla1[[#This Row],[Fecha Finalización]],2),0))</f>
        <v/>
      </c>
      <c r="AY261" s="40"/>
      <c r="AZ261" s="250" t="str">
        <f>IF(V261="","",EOMONTH(EDATE(Tabla1[[#This Row],[Fecha Finalización]],3),0))</f>
        <v/>
      </c>
      <c r="BA261" s="40"/>
      <c r="BB261" s="40"/>
      <c r="BC261" s="237"/>
      <c r="BD261" s="235" t="str">
        <f>IF(F261="","",Tabla1[[#This Row],[sem 01]]&amp;Tabla1[[#This Row],[sem 02]]&amp;Tabla1[[#This Row],[sem 03]])</f>
        <v/>
      </c>
      <c r="BE261" s="236"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9"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10"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10"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10" t="str">
        <f>IF(Tabla1[[#This Row],[Fecha Inicio grupo]]="","",IFERROR(VLOOKUP(Tabla1[[#This Row],[Mes de Alta como miembro]],Parámetros!$AM$2:$AN$16,2,0),"01/01/1900"))</f>
        <v/>
      </c>
    </row>
    <row r="262" spans="1:63" ht="14.45">
      <c r="A262" s="69">
        <v>259</v>
      </c>
      <c r="B262" s="30"/>
      <c r="C262" s="35"/>
      <c r="D262" s="43"/>
      <c r="E262" s="65"/>
      <c r="F262" s="46"/>
      <c r="G262" s="46"/>
      <c r="H262" s="165"/>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1"/>
      <c r="P262" s="35"/>
      <c r="Q262" s="68"/>
      <c r="R262" s="68"/>
      <c r="S262" s="68"/>
      <c r="T262" s="68"/>
      <c r="U262" s="244" t="str">
        <f>IF(F262="","",Tabla1[[#This Row],[Fecha Inicio grupo]]+3*7-7)</f>
        <v/>
      </c>
      <c r="V262" s="245"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6"/>
      <c r="AP262" s="247" t="str">
        <f>IF(F262="","",IFERROR(VLOOKUP(SUBSTITUTE(SUBSTITUTE(Tabla1[[#This Row],[Uso Sistemas]],"T","P"),"N","F"),Parámetros!$M$2:$N$17,2,0),"Completar hasta 3ra sem. para evaluar a Probacionista"))</f>
        <v/>
      </c>
      <c r="AQ262" s="40"/>
      <c r="AR262" s="40"/>
      <c r="AS262" s="40"/>
      <c r="AT262" s="29"/>
      <c r="AU262" s="56"/>
      <c r="AV262" s="56"/>
      <c r="AW262" s="56"/>
      <c r="AX262" s="249" t="str">
        <f>IF(V262="","",EOMONTH(EDATE(Tabla1[[#This Row],[Fecha Finalización]],2),0))</f>
        <v/>
      </c>
      <c r="AY262" s="40"/>
      <c r="AZ262" s="250" t="str">
        <f>IF(V262="","",EOMONTH(EDATE(Tabla1[[#This Row],[Fecha Finalización]],3),0))</f>
        <v/>
      </c>
      <c r="BA262" s="40"/>
      <c r="BB262" s="40"/>
      <c r="BC262" s="237"/>
      <c r="BD262" s="235" t="str">
        <f>IF(F262="","",Tabla1[[#This Row],[sem 01]]&amp;Tabla1[[#This Row],[sem 02]]&amp;Tabla1[[#This Row],[sem 03]])</f>
        <v/>
      </c>
      <c r="BE262" s="236"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9"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10"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10"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10" t="str">
        <f>IF(Tabla1[[#This Row],[Fecha Inicio grupo]]="","",IFERROR(VLOOKUP(Tabla1[[#This Row],[Mes de Alta como miembro]],Parámetros!$AM$2:$AN$16,2,0),"01/01/1900"))</f>
        <v/>
      </c>
    </row>
    <row r="263" spans="1:63" ht="14.45">
      <c r="A263" s="69">
        <v>260</v>
      </c>
      <c r="B263" s="30"/>
      <c r="C263" s="35"/>
      <c r="D263" s="43"/>
      <c r="E263" s="65"/>
      <c r="F263" s="46"/>
      <c r="G263" s="46"/>
      <c r="H263" s="165"/>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1"/>
      <c r="P263" s="35"/>
      <c r="Q263" s="68"/>
      <c r="R263" s="68"/>
      <c r="S263" s="68"/>
      <c r="T263" s="68"/>
      <c r="U263" s="244" t="str">
        <f>IF(F263="","",Tabla1[[#This Row],[Fecha Inicio grupo]]+3*7-7)</f>
        <v/>
      </c>
      <c r="V263" s="245"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6"/>
      <c r="AP263" s="247" t="str">
        <f>IF(F263="","",IFERROR(VLOOKUP(SUBSTITUTE(SUBSTITUTE(Tabla1[[#This Row],[Uso Sistemas]],"T","P"),"N","F"),Parámetros!$M$2:$N$17,2,0),"Completar hasta 3ra sem. para evaluar a Probacionista"))</f>
        <v/>
      </c>
      <c r="AQ263" s="40"/>
      <c r="AR263" s="40"/>
      <c r="AS263" s="40"/>
      <c r="AT263" s="29"/>
      <c r="AU263" s="56"/>
      <c r="AV263" s="56"/>
      <c r="AW263" s="56"/>
      <c r="AX263" s="249" t="str">
        <f>IF(V263="","",EOMONTH(EDATE(Tabla1[[#This Row],[Fecha Finalización]],2),0))</f>
        <v/>
      </c>
      <c r="AY263" s="40"/>
      <c r="AZ263" s="250" t="str">
        <f>IF(V263="","",EOMONTH(EDATE(Tabla1[[#This Row],[Fecha Finalización]],3),0))</f>
        <v/>
      </c>
      <c r="BA263" s="40"/>
      <c r="BB263" s="40"/>
      <c r="BC263" s="237"/>
      <c r="BD263" s="235" t="str">
        <f>IF(F263="","",Tabla1[[#This Row],[sem 01]]&amp;Tabla1[[#This Row],[sem 02]]&amp;Tabla1[[#This Row],[sem 03]])</f>
        <v/>
      </c>
      <c r="BE263" s="236"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9"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10"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10"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10" t="str">
        <f>IF(Tabla1[[#This Row],[Fecha Inicio grupo]]="","",IFERROR(VLOOKUP(Tabla1[[#This Row],[Mes de Alta como miembro]],Parámetros!$AM$2:$AN$16,2,0),"01/01/1900"))</f>
        <v/>
      </c>
    </row>
    <row r="264" spans="1:63" ht="14.45">
      <c r="A264" s="69">
        <v>261</v>
      </c>
      <c r="B264" s="30"/>
      <c r="C264" s="35"/>
      <c r="D264" s="43"/>
      <c r="E264" s="65"/>
      <c r="F264" s="46"/>
      <c r="G264" s="46"/>
      <c r="H264" s="165"/>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1"/>
      <c r="P264" s="35"/>
      <c r="Q264" s="68"/>
      <c r="R264" s="68"/>
      <c r="S264" s="68"/>
      <c r="T264" s="68"/>
      <c r="U264" s="244" t="str">
        <f>IF(F264="","",Tabla1[[#This Row],[Fecha Inicio grupo]]+3*7-7)</f>
        <v/>
      </c>
      <c r="V264" s="245"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6"/>
      <c r="AP264" s="247" t="str">
        <f>IF(F264="","",IFERROR(VLOOKUP(SUBSTITUTE(SUBSTITUTE(Tabla1[[#This Row],[Uso Sistemas]],"T","P"),"N","F"),Parámetros!$M$2:$N$17,2,0),"Completar hasta 3ra sem. para evaluar a Probacionista"))</f>
        <v/>
      </c>
      <c r="AQ264" s="40"/>
      <c r="AR264" s="40"/>
      <c r="AS264" s="40"/>
      <c r="AT264" s="29"/>
      <c r="AU264" s="56"/>
      <c r="AV264" s="56"/>
      <c r="AW264" s="56"/>
      <c r="AX264" s="249" t="str">
        <f>IF(V264="","",EOMONTH(EDATE(Tabla1[[#This Row],[Fecha Finalización]],2),0))</f>
        <v/>
      </c>
      <c r="AY264" s="40"/>
      <c r="AZ264" s="250" t="str">
        <f>IF(V264="","",EOMONTH(EDATE(Tabla1[[#This Row],[Fecha Finalización]],3),0))</f>
        <v/>
      </c>
      <c r="BA264" s="40"/>
      <c r="BB264" s="40"/>
      <c r="BC264" s="237"/>
      <c r="BD264" s="235" t="str">
        <f>IF(F264="","",Tabla1[[#This Row],[sem 01]]&amp;Tabla1[[#This Row],[sem 02]]&amp;Tabla1[[#This Row],[sem 03]])</f>
        <v/>
      </c>
      <c r="BE264" s="236"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9"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10"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10"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10" t="str">
        <f>IF(Tabla1[[#This Row],[Fecha Inicio grupo]]="","",IFERROR(VLOOKUP(Tabla1[[#This Row],[Mes de Alta como miembro]],Parámetros!$AM$2:$AN$16,2,0),"01/01/1900"))</f>
        <v/>
      </c>
    </row>
    <row r="265" spans="1:63" ht="14.45">
      <c r="A265" s="69">
        <v>262</v>
      </c>
      <c r="B265" s="30"/>
      <c r="C265" s="35"/>
      <c r="D265" s="43"/>
      <c r="E265" s="65"/>
      <c r="F265" s="46"/>
      <c r="G265" s="46"/>
      <c r="H265" s="165"/>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1"/>
      <c r="P265" s="35"/>
      <c r="Q265" s="68"/>
      <c r="R265" s="68"/>
      <c r="S265" s="68"/>
      <c r="T265" s="68"/>
      <c r="U265" s="244" t="str">
        <f>IF(F265="","",Tabla1[[#This Row],[Fecha Inicio grupo]]+3*7-7)</f>
        <v/>
      </c>
      <c r="V265" s="245"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6"/>
      <c r="AP265" s="247" t="str">
        <f>IF(F265="","",IFERROR(VLOOKUP(SUBSTITUTE(SUBSTITUTE(Tabla1[[#This Row],[Uso Sistemas]],"T","P"),"N","F"),Parámetros!$M$2:$N$17,2,0),"Completar hasta 3ra sem. para evaluar a Probacionista"))</f>
        <v/>
      </c>
      <c r="AQ265" s="40"/>
      <c r="AR265" s="40"/>
      <c r="AS265" s="40"/>
      <c r="AT265" s="29"/>
      <c r="AU265" s="56"/>
      <c r="AV265" s="56"/>
      <c r="AW265" s="56"/>
      <c r="AX265" s="249" t="str">
        <f>IF(V265="","",EOMONTH(EDATE(Tabla1[[#This Row],[Fecha Finalización]],2),0))</f>
        <v/>
      </c>
      <c r="AY265" s="40"/>
      <c r="AZ265" s="250" t="str">
        <f>IF(V265="","",EOMONTH(EDATE(Tabla1[[#This Row],[Fecha Finalización]],3),0))</f>
        <v/>
      </c>
      <c r="BA265" s="40"/>
      <c r="BB265" s="40"/>
      <c r="BC265" s="237"/>
      <c r="BD265" s="235" t="str">
        <f>IF(F265="","",Tabla1[[#This Row],[sem 01]]&amp;Tabla1[[#This Row],[sem 02]]&amp;Tabla1[[#This Row],[sem 03]])</f>
        <v/>
      </c>
      <c r="BE265" s="236"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9"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10"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10"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10" t="str">
        <f>IF(Tabla1[[#This Row],[Fecha Inicio grupo]]="","",IFERROR(VLOOKUP(Tabla1[[#This Row],[Mes de Alta como miembro]],Parámetros!$AM$2:$AN$16,2,0),"01/01/1900"))</f>
        <v/>
      </c>
    </row>
    <row r="266" spans="1:63" ht="14.45">
      <c r="A266" s="69">
        <v>263</v>
      </c>
      <c r="B266" s="30"/>
      <c r="C266" s="35"/>
      <c r="D266" s="43"/>
      <c r="E266" s="65"/>
      <c r="F266" s="46"/>
      <c r="G266" s="46"/>
      <c r="H266" s="165"/>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1"/>
      <c r="P266" s="35"/>
      <c r="Q266" s="68"/>
      <c r="R266" s="68"/>
      <c r="S266" s="68"/>
      <c r="T266" s="68"/>
      <c r="U266" s="244" t="str">
        <f>IF(F266="","",Tabla1[[#This Row],[Fecha Inicio grupo]]+3*7-7)</f>
        <v/>
      </c>
      <c r="V266" s="245"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6"/>
      <c r="AP266" s="247" t="str">
        <f>IF(F266="","",IFERROR(VLOOKUP(SUBSTITUTE(SUBSTITUTE(Tabla1[[#This Row],[Uso Sistemas]],"T","P"),"N","F"),Parámetros!$M$2:$N$17,2,0),"Completar hasta 3ra sem. para evaluar a Probacionista"))</f>
        <v/>
      </c>
      <c r="AQ266" s="40"/>
      <c r="AR266" s="40"/>
      <c r="AS266" s="40"/>
      <c r="AT266" s="29"/>
      <c r="AU266" s="56"/>
      <c r="AV266" s="56"/>
      <c r="AW266" s="56"/>
      <c r="AX266" s="249" t="str">
        <f>IF(V266="","",EOMONTH(EDATE(Tabla1[[#This Row],[Fecha Finalización]],2),0))</f>
        <v/>
      </c>
      <c r="AY266" s="40"/>
      <c r="AZ266" s="250" t="str">
        <f>IF(V266="","",EOMONTH(EDATE(Tabla1[[#This Row],[Fecha Finalización]],3),0))</f>
        <v/>
      </c>
      <c r="BA266" s="40"/>
      <c r="BB266" s="40"/>
      <c r="BC266" s="237"/>
      <c r="BD266" s="235" t="str">
        <f>IF(F266="","",Tabla1[[#This Row],[sem 01]]&amp;Tabla1[[#This Row],[sem 02]]&amp;Tabla1[[#This Row],[sem 03]])</f>
        <v/>
      </c>
      <c r="BE266" s="236"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9"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10"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10"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10" t="str">
        <f>IF(Tabla1[[#This Row],[Fecha Inicio grupo]]="","",IFERROR(VLOOKUP(Tabla1[[#This Row],[Mes de Alta como miembro]],Parámetros!$AM$2:$AN$16,2,0),"01/01/1900"))</f>
        <v/>
      </c>
    </row>
    <row r="267" spans="1:63" ht="14.45">
      <c r="A267" s="69">
        <v>264</v>
      </c>
      <c r="B267" s="30"/>
      <c r="C267" s="35"/>
      <c r="D267" s="43"/>
      <c r="E267" s="65"/>
      <c r="F267" s="46"/>
      <c r="G267" s="46"/>
      <c r="H267" s="165"/>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1"/>
      <c r="P267" s="35"/>
      <c r="Q267" s="68"/>
      <c r="R267" s="68"/>
      <c r="S267" s="68"/>
      <c r="T267" s="68"/>
      <c r="U267" s="244" t="str">
        <f>IF(F267="","",Tabla1[[#This Row],[Fecha Inicio grupo]]+3*7-7)</f>
        <v/>
      </c>
      <c r="V267" s="245"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6"/>
      <c r="AP267" s="247" t="str">
        <f>IF(F267="","",IFERROR(VLOOKUP(SUBSTITUTE(SUBSTITUTE(Tabla1[[#This Row],[Uso Sistemas]],"T","P"),"N","F"),Parámetros!$M$2:$N$17,2,0),"Completar hasta 3ra sem. para evaluar a Probacionista"))</f>
        <v/>
      </c>
      <c r="AQ267" s="40"/>
      <c r="AR267" s="40"/>
      <c r="AS267" s="40"/>
      <c r="AT267" s="29"/>
      <c r="AU267" s="56"/>
      <c r="AV267" s="56"/>
      <c r="AW267" s="56"/>
      <c r="AX267" s="249" t="str">
        <f>IF(V267="","",EOMONTH(EDATE(Tabla1[[#This Row],[Fecha Finalización]],2),0))</f>
        <v/>
      </c>
      <c r="AY267" s="40"/>
      <c r="AZ267" s="250" t="str">
        <f>IF(V267="","",EOMONTH(EDATE(Tabla1[[#This Row],[Fecha Finalización]],3),0))</f>
        <v/>
      </c>
      <c r="BA267" s="40"/>
      <c r="BB267" s="40"/>
      <c r="BC267" s="237"/>
      <c r="BD267" s="235" t="str">
        <f>IF(F267="","",Tabla1[[#This Row],[sem 01]]&amp;Tabla1[[#This Row],[sem 02]]&amp;Tabla1[[#This Row],[sem 03]])</f>
        <v/>
      </c>
      <c r="BE267" s="236"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9"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10"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10"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10" t="str">
        <f>IF(Tabla1[[#This Row],[Fecha Inicio grupo]]="","",IFERROR(VLOOKUP(Tabla1[[#This Row],[Mes de Alta como miembro]],Parámetros!$AM$2:$AN$16,2,0),"01/01/1900"))</f>
        <v/>
      </c>
    </row>
    <row r="268" spans="1:63" ht="14.45">
      <c r="A268" s="69">
        <v>265</v>
      </c>
      <c r="B268" s="30"/>
      <c r="C268" s="35"/>
      <c r="D268" s="43"/>
      <c r="E268" s="65"/>
      <c r="F268" s="46"/>
      <c r="G268" s="46"/>
      <c r="H268" s="165"/>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1"/>
      <c r="P268" s="35"/>
      <c r="Q268" s="68"/>
      <c r="R268" s="68"/>
      <c r="S268" s="68"/>
      <c r="T268" s="68"/>
      <c r="U268" s="244" t="str">
        <f>IF(F268="","",Tabla1[[#This Row],[Fecha Inicio grupo]]+3*7-7)</f>
        <v/>
      </c>
      <c r="V268" s="245"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6"/>
      <c r="AP268" s="247" t="str">
        <f>IF(F268="","",IFERROR(VLOOKUP(SUBSTITUTE(SUBSTITUTE(Tabla1[[#This Row],[Uso Sistemas]],"T","P"),"N","F"),Parámetros!$M$2:$N$17,2,0),"Completar hasta 3ra sem. para evaluar a Probacionista"))</f>
        <v/>
      </c>
      <c r="AQ268" s="40"/>
      <c r="AR268" s="40"/>
      <c r="AS268" s="40"/>
      <c r="AT268" s="29"/>
      <c r="AU268" s="56"/>
      <c r="AV268" s="56"/>
      <c r="AW268" s="56"/>
      <c r="AX268" s="249" t="str">
        <f>IF(V268="","",EOMONTH(EDATE(Tabla1[[#This Row],[Fecha Finalización]],2),0))</f>
        <v/>
      </c>
      <c r="AY268" s="40"/>
      <c r="AZ268" s="250" t="str">
        <f>IF(V268="","",EOMONTH(EDATE(Tabla1[[#This Row],[Fecha Finalización]],3),0))</f>
        <v/>
      </c>
      <c r="BA268" s="40"/>
      <c r="BB268" s="40"/>
      <c r="BC268" s="237"/>
      <c r="BD268" s="235" t="str">
        <f>IF(F268="","",Tabla1[[#This Row],[sem 01]]&amp;Tabla1[[#This Row],[sem 02]]&amp;Tabla1[[#This Row],[sem 03]])</f>
        <v/>
      </c>
      <c r="BE268" s="236"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9"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10"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10"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10" t="str">
        <f>IF(Tabla1[[#This Row],[Fecha Inicio grupo]]="","",IFERROR(VLOOKUP(Tabla1[[#This Row],[Mes de Alta como miembro]],Parámetros!$AM$2:$AN$16,2,0),"01/01/1900"))</f>
        <v/>
      </c>
    </row>
    <row r="269" spans="1:63" ht="14.45">
      <c r="A269" s="69">
        <v>266</v>
      </c>
      <c r="B269" s="30"/>
      <c r="C269" s="35"/>
      <c r="D269" s="43"/>
      <c r="E269" s="65"/>
      <c r="F269" s="46"/>
      <c r="G269" s="46"/>
      <c r="H269" s="165"/>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1"/>
      <c r="P269" s="35"/>
      <c r="Q269" s="68"/>
      <c r="R269" s="68"/>
      <c r="S269" s="68"/>
      <c r="T269" s="68"/>
      <c r="U269" s="244" t="str">
        <f>IF(F269="","",Tabla1[[#This Row],[Fecha Inicio grupo]]+3*7-7)</f>
        <v/>
      </c>
      <c r="V269" s="245"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6"/>
      <c r="AP269" s="247" t="str">
        <f>IF(F269="","",IFERROR(VLOOKUP(SUBSTITUTE(SUBSTITUTE(Tabla1[[#This Row],[Uso Sistemas]],"T","P"),"N","F"),Parámetros!$M$2:$N$17,2,0),"Completar hasta 3ra sem. para evaluar a Probacionista"))</f>
        <v/>
      </c>
      <c r="AQ269" s="40"/>
      <c r="AR269" s="40"/>
      <c r="AS269" s="40"/>
      <c r="AT269" s="29"/>
      <c r="AU269" s="56"/>
      <c r="AV269" s="56"/>
      <c r="AW269" s="56"/>
      <c r="AX269" s="249" t="str">
        <f>IF(V269="","",EOMONTH(EDATE(Tabla1[[#This Row],[Fecha Finalización]],2),0))</f>
        <v/>
      </c>
      <c r="AY269" s="40"/>
      <c r="AZ269" s="250" t="str">
        <f>IF(V269="","",EOMONTH(EDATE(Tabla1[[#This Row],[Fecha Finalización]],3),0))</f>
        <v/>
      </c>
      <c r="BA269" s="40"/>
      <c r="BB269" s="40"/>
      <c r="BC269" s="237"/>
      <c r="BD269" s="235" t="str">
        <f>IF(F269="","",Tabla1[[#This Row],[sem 01]]&amp;Tabla1[[#This Row],[sem 02]]&amp;Tabla1[[#This Row],[sem 03]])</f>
        <v/>
      </c>
      <c r="BE269" s="236"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9"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10"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10"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10" t="str">
        <f>IF(Tabla1[[#This Row],[Fecha Inicio grupo]]="","",IFERROR(VLOOKUP(Tabla1[[#This Row],[Mes de Alta como miembro]],Parámetros!$AM$2:$AN$16,2,0),"01/01/1900"))</f>
        <v/>
      </c>
    </row>
    <row r="270" spans="1:63" ht="14.45">
      <c r="A270" s="69">
        <v>267</v>
      </c>
      <c r="B270" s="30"/>
      <c r="C270" s="35"/>
      <c r="D270" s="43"/>
      <c r="E270" s="65"/>
      <c r="F270" s="46"/>
      <c r="G270" s="46"/>
      <c r="H270" s="165"/>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1"/>
      <c r="P270" s="35"/>
      <c r="Q270" s="68"/>
      <c r="R270" s="68"/>
      <c r="S270" s="68"/>
      <c r="T270" s="68"/>
      <c r="U270" s="244" t="str">
        <f>IF(F270="","",Tabla1[[#This Row],[Fecha Inicio grupo]]+3*7-7)</f>
        <v/>
      </c>
      <c r="V270" s="245"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6"/>
      <c r="AP270" s="247" t="str">
        <f>IF(F270="","",IFERROR(VLOOKUP(SUBSTITUTE(SUBSTITUTE(Tabla1[[#This Row],[Uso Sistemas]],"T","P"),"N","F"),Parámetros!$M$2:$N$17,2,0),"Completar hasta 3ra sem. para evaluar a Probacionista"))</f>
        <v/>
      </c>
      <c r="AQ270" s="40"/>
      <c r="AR270" s="40"/>
      <c r="AS270" s="40"/>
      <c r="AT270" s="29"/>
      <c r="AU270" s="56"/>
      <c r="AV270" s="56"/>
      <c r="AW270" s="56"/>
      <c r="AX270" s="249" t="str">
        <f>IF(V270="","",EOMONTH(EDATE(Tabla1[[#This Row],[Fecha Finalización]],2),0))</f>
        <v/>
      </c>
      <c r="AY270" s="40"/>
      <c r="AZ270" s="250" t="str">
        <f>IF(V270="","",EOMONTH(EDATE(Tabla1[[#This Row],[Fecha Finalización]],3),0))</f>
        <v/>
      </c>
      <c r="BA270" s="40"/>
      <c r="BB270" s="40"/>
      <c r="BC270" s="237"/>
      <c r="BD270" s="235" t="str">
        <f>IF(F270="","",Tabla1[[#This Row],[sem 01]]&amp;Tabla1[[#This Row],[sem 02]]&amp;Tabla1[[#This Row],[sem 03]])</f>
        <v/>
      </c>
      <c r="BE270" s="236"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9"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10"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10"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10" t="str">
        <f>IF(Tabla1[[#This Row],[Fecha Inicio grupo]]="","",IFERROR(VLOOKUP(Tabla1[[#This Row],[Mes de Alta como miembro]],Parámetros!$AM$2:$AN$16,2,0),"01/01/1900"))</f>
        <v/>
      </c>
    </row>
    <row r="271" spans="1:63" ht="14.45">
      <c r="A271" s="69">
        <v>268</v>
      </c>
      <c r="B271" s="30"/>
      <c r="C271" s="35"/>
      <c r="D271" s="43"/>
      <c r="E271" s="65"/>
      <c r="F271" s="46"/>
      <c r="G271" s="46"/>
      <c r="H271" s="165"/>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1"/>
      <c r="P271" s="35"/>
      <c r="Q271" s="68"/>
      <c r="R271" s="68"/>
      <c r="S271" s="68"/>
      <c r="T271" s="68"/>
      <c r="U271" s="244" t="str">
        <f>IF(F271="","",Tabla1[[#This Row],[Fecha Inicio grupo]]+3*7-7)</f>
        <v/>
      </c>
      <c r="V271" s="245"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6"/>
      <c r="AP271" s="247" t="str">
        <f>IF(F271="","",IFERROR(VLOOKUP(SUBSTITUTE(SUBSTITUTE(Tabla1[[#This Row],[Uso Sistemas]],"T","P"),"N","F"),Parámetros!$M$2:$N$17,2,0),"Completar hasta 3ra sem. para evaluar a Probacionista"))</f>
        <v/>
      </c>
      <c r="AQ271" s="40"/>
      <c r="AR271" s="40"/>
      <c r="AS271" s="40"/>
      <c r="AT271" s="29"/>
      <c r="AU271" s="56"/>
      <c r="AV271" s="56"/>
      <c r="AW271" s="56"/>
      <c r="AX271" s="249" t="str">
        <f>IF(V271="","",EOMONTH(EDATE(Tabla1[[#This Row],[Fecha Finalización]],2),0))</f>
        <v/>
      </c>
      <c r="AY271" s="40"/>
      <c r="AZ271" s="250" t="str">
        <f>IF(V271="","",EOMONTH(EDATE(Tabla1[[#This Row],[Fecha Finalización]],3),0))</f>
        <v/>
      </c>
      <c r="BA271" s="40"/>
      <c r="BB271" s="40"/>
      <c r="BC271" s="237"/>
      <c r="BD271" s="235" t="str">
        <f>IF(F271="","",Tabla1[[#This Row],[sem 01]]&amp;Tabla1[[#This Row],[sem 02]]&amp;Tabla1[[#This Row],[sem 03]])</f>
        <v/>
      </c>
      <c r="BE271" s="236"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9"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10"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10"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10" t="str">
        <f>IF(Tabla1[[#This Row],[Fecha Inicio grupo]]="","",IFERROR(VLOOKUP(Tabla1[[#This Row],[Mes de Alta como miembro]],Parámetros!$AM$2:$AN$16,2,0),"01/01/1900"))</f>
        <v/>
      </c>
    </row>
    <row r="272" spans="1:63" ht="14.45">
      <c r="A272" s="69">
        <v>269</v>
      </c>
      <c r="B272" s="30"/>
      <c r="C272" s="35"/>
      <c r="D272" s="43"/>
      <c r="E272" s="65"/>
      <c r="F272" s="46"/>
      <c r="G272" s="46"/>
      <c r="H272" s="165"/>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1"/>
      <c r="P272" s="35"/>
      <c r="Q272" s="68"/>
      <c r="R272" s="68"/>
      <c r="S272" s="68"/>
      <c r="T272" s="68"/>
      <c r="U272" s="244" t="str">
        <f>IF(F272="","",Tabla1[[#This Row],[Fecha Inicio grupo]]+3*7-7)</f>
        <v/>
      </c>
      <c r="V272" s="245"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6"/>
      <c r="AP272" s="247" t="str">
        <f>IF(F272="","",IFERROR(VLOOKUP(SUBSTITUTE(SUBSTITUTE(Tabla1[[#This Row],[Uso Sistemas]],"T","P"),"N","F"),Parámetros!$M$2:$N$17,2,0),"Completar hasta 3ra sem. para evaluar a Probacionista"))</f>
        <v/>
      </c>
      <c r="AQ272" s="40"/>
      <c r="AR272" s="40"/>
      <c r="AS272" s="40"/>
      <c r="AT272" s="29"/>
      <c r="AU272" s="56"/>
      <c r="AV272" s="56"/>
      <c r="AW272" s="56"/>
      <c r="AX272" s="249" t="str">
        <f>IF(V272="","",EOMONTH(EDATE(Tabla1[[#This Row],[Fecha Finalización]],2),0))</f>
        <v/>
      </c>
      <c r="AY272" s="40"/>
      <c r="AZ272" s="250" t="str">
        <f>IF(V272="","",EOMONTH(EDATE(Tabla1[[#This Row],[Fecha Finalización]],3),0))</f>
        <v/>
      </c>
      <c r="BA272" s="40"/>
      <c r="BB272" s="40"/>
      <c r="BC272" s="237"/>
      <c r="BD272" s="235" t="str">
        <f>IF(F272="","",Tabla1[[#This Row],[sem 01]]&amp;Tabla1[[#This Row],[sem 02]]&amp;Tabla1[[#This Row],[sem 03]])</f>
        <v/>
      </c>
      <c r="BE272" s="236"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9"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10"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10"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10" t="str">
        <f>IF(Tabla1[[#This Row],[Fecha Inicio grupo]]="","",IFERROR(VLOOKUP(Tabla1[[#This Row],[Mes de Alta como miembro]],Parámetros!$AM$2:$AN$16,2,0),"01/01/1900"))</f>
        <v/>
      </c>
    </row>
    <row r="273" spans="1:63" ht="14.45">
      <c r="A273" s="69">
        <v>270</v>
      </c>
      <c r="B273" s="30"/>
      <c r="C273" s="35"/>
      <c r="D273" s="43"/>
      <c r="E273" s="65"/>
      <c r="F273" s="46"/>
      <c r="G273" s="46"/>
      <c r="H273" s="165"/>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1"/>
      <c r="P273" s="35"/>
      <c r="Q273" s="68"/>
      <c r="R273" s="68"/>
      <c r="S273" s="68"/>
      <c r="T273" s="68"/>
      <c r="U273" s="244" t="str">
        <f>IF(F273="","",Tabla1[[#This Row],[Fecha Inicio grupo]]+3*7-7)</f>
        <v/>
      </c>
      <c r="V273" s="245"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6"/>
      <c r="AP273" s="247" t="str">
        <f>IF(F273="","",IFERROR(VLOOKUP(SUBSTITUTE(SUBSTITUTE(Tabla1[[#This Row],[Uso Sistemas]],"T","P"),"N","F"),Parámetros!$M$2:$N$17,2,0),"Completar hasta 3ra sem. para evaluar a Probacionista"))</f>
        <v/>
      </c>
      <c r="AQ273" s="40"/>
      <c r="AR273" s="40"/>
      <c r="AS273" s="40"/>
      <c r="AT273" s="29"/>
      <c r="AU273" s="56"/>
      <c r="AV273" s="56"/>
      <c r="AW273" s="56"/>
      <c r="AX273" s="249" t="str">
        <f>IF(V273="","",EOMONTH(EDATE(Tabla1[[#This Row],[Fecha Finalización]],2),0))</f>
        <v/>
      </c>
      <c r="AY273" s="40"/>
      <c r="AZ273" s="250" t="str">
        <f>IF(V273="","",EOMONTH(EDATE(Tabla1[[#This Row],[Fecha Finalización]],3),0))</f>
        <v/>
      </c>
      <c r="BA273" s="40"/>
      <c r="BB273" s="40"/>
      <c r="BC273" s="237"/>
      <c r="BD273" s="235" t="str">
        <f>IF(F273="","",Tabla1[[#This Row],[sem 01]]&amp;Tabla1[[#This Row],[sem 02]]&amp;Tabla1[[#This Row],[sem 03]])</f>
        <v/>
      </c>
      <c r="BE273" s="236"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9"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10"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10"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10" t="str">
        <f>IF(Tabla1[[#This Row],[Fecha Inicio grupo]]="","",IFERROR(VLOOKUP(Tabla1[[#This Row],[Mes de Alta como miembro]],Parámetros!$AM$2:$AN$16,2,0),"01/01/1900"))</f>
        <v/>
      </c>
    </row>
    <row r="274" spans="1:63" ht="14.45">
      <c r="A274" s="69">
        <v>271</v>
      </c>
      <c r="B274" s="30"/>
      <c r="C274" s="35"/>
      <c r="D274" s="43"/>
      <c r="E274" s="65"/>
      <c r="F274" s="46"/>
      <c r="G274" s="46"/>
      <c r="H274" s="165"/>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1"/>
      <c r="P274" s="35"/>
      <c r="Q274" s="68"/>
      <c r="R274" s="68"/>
      <c r="S274" s="68"/>
      <c r="T274" s="68"/>
      <c r="U274" s="244" t="str">
        <f>IF(F274="","",Tabla1[[#This Row],[Fecha Inicio grupo]]+3*7-7)</f>
        <v/>
      </c>
      <c r="V274" s="245"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6"/>
      <c r="AP274" s="247" t="str">
        <f>IF(F274="","",IFERROR(VLOOKUP(SUBSTITUTE(SUBSTITUTE(Tabla1[[#This Row],[Uso Sistemas]],"T","P"),"N","F"),Parámetros!$M$2:$N$17,2,0),"Completar hasta 3ra sem. para evaluar a Probacionista"))</f>
        <v/>
      </c>
      <c r="AQ274" s="40"/>
      <c r="AR274" s="40"/>
      <c r="AS274" s="40"/>
      <c r="AT274" s="29"/>
      <c r="AU274" s="56"/>
      <c r="AV274" s="56"/>
      <c r="AW274" s="56"/>
      <c r="AX274" s="249" t="str">
        <f>IF(V274="","",EOMONTH(EDATE(Tabla1[[#This Row],[Fecha Finalización]],2),0))</f>
        <v/>
      </c>
      <c r="AY274" s="40"/>
      <c r="AZ274" s="250" t="str">
        <f>IF(V274="","",EOMONTH(EDATE(Tabla1[[#This Row],[Fecha Finalización]],3),0))</f>
        <v/>
      </c>
      <c r="BA274" s="40"/>
      <c r="BB274" s="40"/>
      <c r="BC274" s="237"/>
      <c r="BD274" s="235" t="str">
        <f>IF(F274="","",Tabla1[[#This Row],[sem 01]]&amp;Tabla1[[#This Row],[sem 02]]&amp;Tabla1[[#This Row],[sem 03]])</f>
        <v/>
      </c>
      <c r="BE274" s="236"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9"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10"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10"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10" t="str">
        <f>IF(Tabla1[[#This Row],[Fecha Inicio grupo]]="","",IFERROR(VLOOKUP(Tabla1[[#This Row],[Mes de Alta como miembro]],Parámetros!$AM$2:$AN$16,2,0),"01/01/1900"))</f>
        <v/>
      </c>
    </row>
    <row r="275" spans="1:63" ht="14.45">
      <c r="A275" s="69">
        <v>272</v>
      </c>
      <c r="B275" s="30"/>
      <c r="C275" s="35"/>
      <c r="D275" s="43"/>
      <c r="E275" s="65"/>
      <c r="F275" s="46"/>
      <c r="G275" s="46"/>
      <c r="H275" s="165"/>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1"/>
      <c r="P275" s="35"/>
      <c r="Q275" s="68"/>
      <c r="R275" s="68"/>
      <c r="S275" s="68"/>
      <c r="T275" s="68"/>
      <c r="U275" s="244" t="str">
        <f>IF(F275="","",Tabla1[[#This Row],[Fecha Inicio grupo]]+3*7-7)</f>
        <v/>
      </c>
      <c r="V275" s="245"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6"/>
      <c r="AP275" s="247" t="str">
        <f>IF(F275="","",IFERROR(VLOOKUP(SUBSTITUTE(SUBSTITUTE(Tabla1[[#This Row],[Uso Sistemas]],"T","P"),"N","F"),Parámetros!$M$2:$N$17,2,0),"Completar hasta 3ra sem. para evaluar a Probacionista"))</f>
        <v/>
      </c>
      <c r="AQ275" s="40"/>
      <c r="AR275" s="40"/>
      <c r="AS275" s="40"/>
      <c r="AT275" s="29"/>
      <c r="AU275" s="56"/>
      <c r="AV275" s="56"/>
      <c r="AW275" s="56"/>
      <c r="AX275" s="249" t="str">
        <f>IF(V275="","",EOMONTH(EDATE(Tabla1[[#This Row],[Fecha Finalización]],2),0))</f>
        <v/>
      </c>
      <c r="AY275" s="40"/>
      <c r="AZ275" s="250" t="str">
        <f>IF(V275="","",EOMONTH(EDATE(Tabla1[[#This Row],[Fecha Finalización]],3),0))</f>
        <v/>
      </c>
      <c r="BA275" s="40"/>
      <c r="BB275" s="40"/>
      <c r="BC275" s="237"/>
      <c r="BD275" s="235" t="str">
        <f>IF(F275="","",Tabla1[[#This Row],[sem 01]]&amp;Tabla1[[#This Row],[sem 02]]&amp;Tabla1[[#This Row],[sem 03]])</f>
        <v/>
      </c>
      <c r="BE275" s="236"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9"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10"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10"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10" t="str">
        <f>IF(Tabla1[[#This Row],[Fecha Inicio grupo]]="","",IFERROR(VLOOKUP(Tabla1[[#This Row],[Mes de Alta como miembro]],Parámetros!$AM$2:$AN$16,2,0),"01/01/1900"))</f>
        <v/>
      </c>
    </row>
    <row r="276" spans="1:63" ht="14.45">
      <c r="A276" s="69">
        <v>273</v>
      </c>
      <c r="B276" s="30"/>
      <c r="C276" s="35"/>
      <c r="D276" s="43"/>
      <c r="E276" s="65"/>
      <c r="F276" s="46"/>
      <c r="G276" s="46"/>
      <c r="H276" s="165"/>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1"/>
      <c r="P276" s="35"/>
      <c r="Q276" s="68"/>
      <c r="R276" s="68"/>
      <c r="S276" s="68"/>
      <c r="T276" s="68"/>
      <c r="U276" s="244" t="str">
        <f>IF(F276="","",Tabla1[[#This Row],[Fecha Inicio grupo]]+3*7-7)</f>
        <v/>
      </c>
      <c r="V276" s="245"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6"/>
      <c r="AP276" s="247" t="str">
        <f>IF(F276="","",IFERROR(VLOOKUP(SUBSTITUTE(SUBSTITUTE(Tabla1[[#This Row],[Uso Sistemas]],"T","P"),"N","F"),Parámetros!$M$2:$N$17,2,0),"Completar hasta 3ra sem. para evaluar a Probacionista"))</f>
        <v/>
      </c>
      <c r="AQ276" s="40"/>
      <c r="AR276" s="40"/>
      <c r="AS276" s="40"/>
      <c r="AT276" s="29"/>
      <c r="AU276" s="56"/>
      <c r="AV276" s="56"/>
      <c r="AW276" s="56"/>
      <c r="AX276" s="249" t="str">
        <f>IF(V276="","",EOMONTH(EDATE(Tabla1[[#This Row],[Fecha Finalización]],2),0))</f>
        <v/>
      </c>
      <c r="AY276" s="40"/>
      <c r="AZ276" s="250" t="str">
        <f>IF(V276="","",EOMONTH(EDATE(Tabla1[[#This Row],[Fecha Finalización]],3),0))</f>
        <v/>
      </c>
      <c r="BA276" s="40"/>
      <c r="BB276" s="40"/>
      <c r="BC276" s="237"/>
      <c r="BD276" s="235" t="str">
        <f>IF(F276="","",Tabla1[[#This Row],[sem 01]]&amp;Tabla1[[#This Row],[sem 02]]&amp;Tabla1[[#This Row],[sem 03]])</f>
        <v/>
      </c>
      <c r="BE276" s="236"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9"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10"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10"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10" t="str">
        <f>IF(Tabla1[[#This Row],[Fecha Inicio grupo]]="","",IFERROR(VLOOKUP(Tabla1[[#This Row],[Mes de Alta como miembro]],Parámetros!$AM$2:$AN$16,2,0),"01/01/1900"))</f>
        <v/>
      </c>
    </row>
    <row r="277" spans="1:63" ht="14.45">
      <c r="A277" s="69">
        <v>274</v>
      </c>
      <c r="B277" s="30"/>
      <c r="C277" s="35"/>
      <c r="D277" s="43"/>
      <c r="E277" s="65"/>
      <c r="F277" s="46"/>
      <c r="G277" s="46"/>
      <c r="H277" s="165"/>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1"/>
      <c r="P277" s="35"/>
      <c r="Q277" s="68"/>
      <c r="R277" s="68"/>
      <c r="S277" s="68"/>
      <c r="T277" s="68"/>
      <c r="U277" s="244" t="str">
        <f>IF(F277="","",Tabla1[[#This Row],[Fecha Inicio grupo]]+3*7-7)</f>
        <v/>
      </c>
      <c r="V277" s="245"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6"/>
      <c r="AP277" s="247" t="str">
        <f>IF(F277="","",IFERROR(VLOOKUP(SUBSTITUTE(SUBSTITUTE(Tabla1[[#This Row],[Uso Sistemas]],"T","P"),"N","F"),Parámetros!$M$2:$N$17,2,0),"Completar hasta 3ra sem. para evaluar a Probacionista"))</f>
        <v/>
      </c>
      <c r="AQ277" s="40"/>
      <c r="AR277" s="40"/>
      <c r="AS277" s="40"/>
      <c r="AT277" s="29"/>
      <c r="AU277" s="56"/>
      <c r="AV277" s="56"/>
      <c r="AW277" s="56"/>
      <c r="AX277" s="249" t="str">
        <f>IF(V277="","",EOMONTH(EDATE(Tabla1[[#This Row],[Fecha Finalización]],2),0))</f>
        <v/>
      </c>
      <c r="AY277" s="40"/>
      <c r="AZ277" s="250" t="str">
        <f>IF(V277="","",EOMONTH(EDATE(Tabla1[[#This Row],[Fecha Finalización]],3),0))</f>
        <v/>
      </c>
      <c r="BA277" s="40"/>
      <c r="BB277" s="40"/>
      <c r="BC277" s="237"/>
      <c r="BD277" s="235" t="str">
        <f>IF(F277="","",Tabla1[[#This Row],[sem 01]]&amp;Tabla1[[#This Row],[sem 02]]&amp;Tabla1[[#This Row],[sem 03]])</f>
        <v/>
      </c>
      <c r="BE277" s="236"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9"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10"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10"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10" t="str">
        <f>IF(Tabla1[[#This Row],[Fecha Inicio grupo]]="","",IFERROR(VLOOKUP(Tabla1[[#This Row],[Mes de Alta como miembro]],Parámetros!$AM$2:$AN$16,2,0),"01/01/1900"))</f>
        <v/>
      </c>
    </row>
    <row r="278" spans="1:63" ht="14.45">
      <c r="A278" s="69">
        <v>275</v>
      </c>
      <c r="B278" s="30"/>
      <c r="C278" s="35"/>
      <c r="D278" s="43"/>
      <c r="E278" s="65"/>
      <c r="F278" s="46"/>
      <c r="G278" s="46"/>
      <c r="H278" s="165"/>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1"/>
      <c r="P278" s="35"/>
      <c r="Q278" s="68"/>
      <c r="R278" s="68"/>
      <c r="S278" s="68"/>
      <c r="T278" s="68"/>
      <c r="U278" s="244" t="str">
        <f>IF(F278="","",Tabla1[[#This Row],[Fecha Inicio grupo]]+3*7-7)</f>
        <v/>
      </c>
      <c r="V278" s="245"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6"/>
      <c r="AP278" s="247" t="str">
        <f>IF(F278="","",IFERROR(VLOOKUP(SUBSTITUTE(SUBSTITUTE(Tabla1[[#This Row],[Uso Sistemas]],"T","P"),"N","F"),Parámetros!$M$2:$N$17,2,0),"Completar hasta 3ra sem. para evaluar a Probacionista"))</f>
        <v/>
      </c>
      <c r="AQ278" s="40"/>
      <c r="AR278" s="40"/>
      <c r="AS278" s="40"/>
      <c r="AT278" s="29"/>
      <c r="AU278" s="56"/>
      <c r="AV278" s="56"/>
      <c r="AW278" s="56"/>
      <c r="AX278" s="249" t="str">
        <f>IF(V278="","",EOMONTH(EDATE(Tabla1[[#This Row],[Fecha Finalización]],2),0))</f>
        <v/>
      </c>
      <c r="AY278" s="40"/>
      <c r="AZ278" s="250" t="str">
        <f>IF(V278="","",EOMONTH(EDATE(Tabla1[[#This Row],[Fecha Finalización]],3),0))</f>
        <v/>
      </c>
      <c r="BA278" s="40"/>
      <c r="BB278" s="40"/>
      <c r="BC278" s="237"/>
      <c r="BD278" s="235" t="str">
        <f>IF(F278="","",Tabla1[[#This Row],[sem 01]]&amp;Tabla1[[#This Row],[sem 02]]&amp;Tabla1[[#This Row],[sem 03]])</f>
        <v/>
      </c>
      <c r="BE278" s="236"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9"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10"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10"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10" t="str">
        <f>IF(Tabla1[[#This Row],[Fecha Inicio grupo]]="","",IFERROR(VLOOKUP(Tabla1[[#This Row],[Mes de Alta como miembro]],Parámetros!$AM$2:$AN$16,2,0),"01/01/1900"))</f>
        <v/>
      </c>
    </row>
    <row r="279" spans="1:63" ht="14.45">
      <c r="A279" s="69">
        <v>276</v>
      </c>
      <c r="B279" s="30"/>
      <c r="C279" s="35"/>
      <c r="D279" s="43"/>
      <c r="E279" s="65"/>
      <c r="F279" s="46"/>
      <c r="G279" s="46"/>
      <c r="H279" s="165"/>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1"/>
      <c r="P279" s="35"/>
      <c r="Q279" s="68"/>
      <c r="R279" s="68"/>
      <c r="S279" s="68"/>
      <c r="T279" s="68"/>
      <c r="U279" s="244" t="str">
        <f>IF(F279="","",Tabla1[[#This Row],[Fecha Inicio grupo]]+3*7-7)</f>
        <v/>
      </c>
      <c r="V279" s="245"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6"/>
      <c r="AP279" s="247" t="str">
        <f>IF(F279="","",IFERROR(VLOOKUP(SUBSTITUTE(SUBSTITUTE(Tabla1[[#This Row],[Uso Sistemas]],"T","P"),"N","F"),Parámetros!$M$2:$N$17,2,0),"Completar hasta 3ra sem. para evaluar a Probacionista"))</f>
        <v/>
      </c>
      <c r="AQ279" s="40"/>
      <c r="AR279" s="40"/>
      <c r="AS279" s="40"/>
      <c r="AT279" s="29"/>
      <c r="AU279" s="56"/>
      <c r="AV279" s="56"/>
      <c r="AW279" s="56"/>
      <c r="AX279" s="249" t="str">
        <f>IF(V279="","",EOMONTH(EDATE(Tabla1[[#This Row],[Fecha Finalización]],2),0))</f>
        <v/>
      </c>
      <c r="AY279" s="40"/>
      <c r="AZ279" s="250" t="str">
        <f>IF(V279="","",EOMONTH(EDATE(Tabla1[[#This Row],[Fecha Finalización]],3),0))</f>
        <v/>
      </c>
      <c r="BA279" s="40"/>
      <c r="BB279" s="40"/>
      <c r="BC279" s="237"/>
      <c r="BD279" s="235" t="str">
        <f>IF(F279="","",Tabla1[[#This Row],[sem 01]]&amp;Tabla1[[#This Row],[sem 02]]&amp;Tabla1[[#This Row],[sem 03]])</f>
        <v/>
      </c>
      <c r="BE279" s="236"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9"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10"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10"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10" t="str">
        <f>IF(Tabla1[[#This Row],[Fecha Inicio grupo]]="","",IFERROR(VLOOKUP(Tabla1[[#This Row],[Mes de Alta como miembro]],Parámetros!$AM$2:$AN$16,2,0),"01/01/1900"))</f>
        <v/>
      </c>
    </row>
    <row r="280" spans="1:63" ht="14.45">
      <c r="A280" s="69">
        <v>277</v>
      </c>
      <c r="B280" s="30"/>
      <c r="C280" s="35"/>
      <c r="D280" s="43"/>
      <c r="E280" s="65"/>
      <c r="F280" s="46"/>
      <c r="G280" s="46"/>
      <c r="H280" s="165"/>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1"/>
      <c r="P280" s="35"/>
      <c r="Q280" s="68"/>
      <c r="R280" s="68"/>
      <c r="S280" s="68"/>
      <c r="T280" s="68"/>
      <c r="U280" s="244" t="str">
        <f>IF(F280="","",Tabla1[[#This Row],[Fecha Inicio grupo]]+3*7-7)</f>
        <v/>
      </c>
      <c r="V280" s="245"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6"/>
      <c r="AP280" s="247" t="str">
        <f>IF(F280="","",IFERROR(VLOOKUP(SUBSTITUTE(SUBSTITUTE(Tabla1[[#This Row],[Uso Sistemas]],"T","P"),"N","F"),Parámetros!$M$2:$N$17,2,0),"Completar hasta 3ra sem. para evaluar a Probacionista"))</f>
        <v/>
      </c>
      <c r="AQ280" s="40"/>
      <c r="AR280" s="40"/>
      <c r="AS280" s="40"/>
      <c r="AT280" s="29"/>
      <c r="AU280" s="56"/>
      <c r="AV280" s="56"/>
      <c r="AW280" s="56"/>
      <c r="AX280" s="249" t="str">
        <f>IF(V280="","",EOMONTH(EDATE(Tabla1[[#This Row],[Fecha Finalización]],2),0))</f>
        <v/>
      </c>
      <c r="AY280" s="40"/>
      <c r="AZ280" s="250" t="str">
        <f>IF(V280="","",EOMONTH(EDATE(Tabla1[[#This Row],[Fecha Finalización]],3),0))</f>
        <v/>
      </c>
      <c r="BA280" s="40"/>
      <c r="BB280" s="40"/>
      <c r="BC280" s="237"/>
      <c r="BD280" s="235" t="str">
        <f>IF(F280="","",Tabla1[[#This Row],[sem 01]]&amp;Tabla1[[#This Row],[sem 02]]&amp;Tabla1[[#This Row],[sem 03]])</f>
        <v/>
      </c>
      <c r="BE280" s="236"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9"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10"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10"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10" t="str">
        <f>IF(Tabla1[[#This Row],[Fecha Inicio grupo]]="","",IFERROR(VLOOKUP(Tabla1[[#This Row],[Mes de Alta como miembro]],Parámetros!$AM$2:$AN$16,2,0),"01/01/1900"))</f>
        <v/>
      </c>
    </row>
    <row r="281" spans="1:63" ht="14.45">
      <c r="A281" s="69">
        <v>278</v>
      </c>
      <c r="B281" s="30"/>
      <c r="C281" s="35"/>
      <c r="D281" s="43"/>
      <c r="E281" s="65"/>
      <c r="F281" s="46"/>
      <c r="G281" s="46"/>
      <c r="H281" s="165"/>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1"/>
      <c r="P281" s="35"/>
      <c r="Q281" s="68"/>
      <c r="R281" s="68"/>
      <c r="S281" s="68"/>
      <c r="T281" s="68"/>
      <c r="U281" s="244" t="str">
        <f>IF(F281="","",Tabla1[[#This Row],[Fecha Inicio grupo]]+3*7-7)</f>
        <v/>
      </c>
      <c r="V281" s="245"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6"/>
      <c r="AP281" s="247" t="str">
        <f>IF(F281="","",IFERROR(VLOOKUP(SUBSTITUTE(SUBSTITUTE(Tabla1[[#This Row],[Uso Sistemas]],"T","P"),"N","F"),Parámetros!$M$2:$N$17,2,0),"Completar hasta 3ra sem. para evaluar a Probacionista"))</f>
        <v/>
      </c>
      <c r="AQ281" s="40"/>
      <c r="AR281" s="40"/>
      <c r="AS281" s="40"/>
      <c r="AT281" s="29"/>
      <c r="AU281" s="56"/>
      <c r="AV281" s="56"/>
      <c r="AW281" s="56"/>
      <c r="AX281" s="249" t="str">
        <f>IF(V281="","",EOMONTH(EDATE(Tabla1[[#This Row],[Fecha Finalización]],2),0))</f>
        <v/>
      </c>
      <c r="AY281" s="40"/>
      <c r="AZ281" s="250" t="str">
        <f>IF(V281="","",EOMONTH(EDATE(Tabla1[[#This Row],[Fecha Finalización]],3),0))</f>
        <v/>
      </c>
      <c r="BA281" s="40"/>
      <c r="BB281" s="40"/>
      <c r="BC281" s="237"/>
      <c r="BD281" s="235" t="str">
        <f>IF(F281="","",Tabla1[[#This Row],[sem 01]]&amp;Tabla1[[#This Row],[sem 02]]&amp;Tabla1[[#This Row],[sem 03]])</f>
        <v/>
      </c>
      <c r="BE281" s="236"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9"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10"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10"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10" t="str">
        <f>IF(Tabla1[[#This Row],[Fecha Inicio grupo]]="","",IFERROR(VLOOKUP(Tabla1[[#This Row],[Mes de Alta como miembro]],Parámetros!$AM$2:$AN$16,2,0),"01/01/1900"))</f>
        <v/>
      </c>
    </row>
    <row r="282" spans="1:63" ht="14.45">
      <c r="A282" s="69">
        <v>279</v>
      </c>
      <c r="B282" s="30"/>
      <c r="C282" s="35"/>
      <c r="D282" s="43"/>
      <c r="E282" s="65"/>
      <c r="F282" s="46"/>
      <c r="G282" s="46"/>
      <c r="H282" s="165"/>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1"/>
      <c r="P282" s="35"/>
      <c r="Q282" s="68"/>
      <c r="R282" s="68"/>
      <c r="S282" s="68"/>
      <c r="T282" s="68"/>
      <c r="U282" s="244" t="str">
        <f>IF(F282="","",Tabla1[[#This Row],[Fecha Inicio grupo]]+3*7-7)</f>
        <v/>
      </c>
      <c r="V282" s="245"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6"/>
      <c r="AP282" s="247" t="str">
        <f>IF(F282="","",IFERROR(VLOOKUP(SUBSTITUTE(SUBSTITUTE(Tabla1[[#This Row],[Uso Sistemas]],"T","P"),"N","F"),Parámetros!$M$2:$N$17,2,0),"Completar hasta 3ra sem. para evaluar a Probacionista"))</f>
        <v/>
      </c>
      <c r="AQ282" s="40"/>
      <c r="AR282" s="40"/>
      <c r="AS282" s="40"/>
      <c r="AT282" s="29"/>
      <c r="AU282" s="56"/>
      <c r="AV282" s="56"/>
      <c r="AW282" s="56"/>
      <c r="AX282" s="249" t="str">
        <f>IF(V282="","",EOMONTH(EDATE(Tabla1[[#This Row],[Fecha Finalización]],2),0))</f>
        <v/>
      </c>
      <c r="AY282" s="40"/>
      <c r="AZ282" s="250" t="str">
        <f>IF(V282="","",EOMONTH(EDATE(Tabla1[[#This Row],[Fecha Finalización]],3),0))</f>
        <v/>
      </c>
      <c r="BA282" s="40"/>
      <c r="BB282" s="40"/>
      <c r="BC282" s="237"/>
      <c r="BD282" s="235" t="str">
        <f>IF(F282="","",Tabla1[[#This Row],[sem 01]]&amp;Tabla1[[#This Row],[sem 02]]&amp;Tabla1[[#This Row],[sem 03]])</f>
        <v/>
      </c>
      <c r="BE282" s="236"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9"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10"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10"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10" t="str">
        <f>IF(Tabla1[[#This Row],[Fecha Inicio grupo]]="","",IFERROR(VLOOKUP(Tabla1[[#This Row],[Mes de Alta como miembro]],Parámetros!$AM$2:$AN$16,2,0),"01/01/1900"))</f>
        <v/>
      </c>
    </row>
    <row r="283" spans="1:63" ht="14.45">
      <c r="A283" s="69">
        <v>280</v>
      </c>
      <c r="B283" s="30"/>
      <c r="C283" s="35"/>
      <c r="D283" s="43"/>
      <c r="E283" s="65"/>
      <c r="F283" s="46"/>
      <c r="G283" s="46"/>
      <c r="H283" s="165"/>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1"/>
      <c r="P283" s="35"/>
      <c r="Q283" s="68"/>
      <c r="R283" s="68"/>
      <c r="S283" s="68"/>
      <c r="T283" s="68"/>
      <c r="U283" s="244" t="str">
        <f>IF(F283="","",Tabla1[[#This Row],[Fecha Inicio grupo]]+3*7-7)</f>
        <v/>
      </c>
      <c r="V283" s="245"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6"/>
      <c r="AP283" s="247" t="str">
        <f>IF(F283="","",IFERROR(VLOOKUP(SUBSTITUTE(SUBSTITUTE(Tabla1[[#This Row],[Uso Sistemas]],"T","P"),"N","F"),Parámetros!$M$2:$N$17,2,0),"Completar hasta 3ra sem. para evaluar a Probacionista"))</f>
        <v/>
      </c>
      <c r="AQ283" s="40"/>
      <c r="AR283" s="40"/>
      <c r="AS283" s="40"/>
      <c r="AT283" s="29"/>
      <c r="AU283" s="56"/>
      <c r="AV283" s="56"/>
      <c r="AW283" s="56"/>
      <c r="AX283" s="249" t="str">
        <f>IF(V283="","",EOMONTH(EDATE(Tabla1[[#This Row],[Fecha Finalización]],2),0))</f>
        <v/>
      </c>
      <c r="AY283" s="40"/>
      <c r="AZ283" s="250" t="str">
        <f>IF(V283="","",EOMONTH(EDATE(Tabla1[[#This Row],[Fecha Finalización]],3),0))</f>
        <v/>
      </c>
      <c r="BA283" s="40"/>
      <c r="BB283" s="40"/>
      <c r="BC283" s="237"/>
      <c r="BD283" s="235" t="str">
        <f>IF(F283="","",Tabla1[[#This Row],[sem 01]]&amp;Tabla1[[#This Row],[sem 02]]&amp;Tabla1[[#This Row],[sem 03]])</f>
        <v/>
      </c>
      <c r="BE283" s="236"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9"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10"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10"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10" t="str">
        <f>IF(Tabla1[[#This Row],[Fecha Inicio grupo]]="","",IFERROR(VLOOKUP(Tabla1[[#This Row],[Mes de Alta como miembro]],Parámetros!$AM$2:$AN$16,2,0),"01/01/1900"))</f>
        <v/>
      </c>
    </row>
    <row r="284" spans="1:63" ht="14.45">
      <c r="A284" s="69">
        <v>281</v>
      </c>
      <c r="B284" s="30"/>
      <c r="C284" s="35"/>
      <c r="D284" s="43"/>
      <c r="E284" s="65"/>
      <c r="F284" s="46"/>
      <c r="G284" s="46"/>
      <c r="H284" s="165"/>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1"/>
      <c r="P284" s="35"/>
      <c r="Q284" s="68"/>
      <c r="R284" s="68"/>
      <c r="S284" s="68"/>
      <c r="T284" s="68"/>
      <c r="U284" s="244" t="str">
        <f>IF(F284="","",Tabla1[[#This Row],[Fecha Inicio grupo]]+3*7-7)</f>
        <v/>
      </c>
      <c r="V284" s="245"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6"/>
      <c r="AP284" s="247" t="str">
        <f>IF(F284="","",IFERROR(VLOOKUP(SUBSTITUTE(SUBSTITUTE(Tabla1[[#This Row],[Uso Sistemas]],"T","P"),"N","F"),Parámetros!$M$2:$N$17,2,0),"Completar hasta 3ra sem. para evaluar a Probacionista"))</f>
        <v/>
      </c>
      <c r="AQ284" s="40"/>
      <c r="AR284" s="40"/>
      <c r="AS284" s="40"/>
      <c r="AT284" s="29"/>
      <c r="AU284" s="56"/>
      <c r="AV284" s="56"/>
      <c r="AW284" s="56"/>
      <c r="AX284" s="249" t="str">
        <f>IF(V284="","",EOMONTH(EDATE(Tabla1[[#This Row],[Fecha Finalización]],2),0))</f>
        <v/>
      </c>
      <c r="AY284" s="40"/>
      <c r="AZ284" s="250" t="str">
        <f>IF(V284="","",EOMONTH(EDATE(Tabla1[[#This Row],[Fecha Finalización]],3),0))</f>
        <v/>
      </c>
      <c r="BA284" s="40"/>
      <c r="BB284" s="40"/>
      <c r="BC284" s="237"/>
      <c r="BD284" s="235" t="str">
        <f>IF(F284="","",Tabla1[[#This Row],[sem 01]]&amp;Tabla1[[#This Row],[sem 02]]&amp;Tabla1[[#This Row],[sem 03]])</f>
        <v/>
      </c>
      <c r="BE284" s="236"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9"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10"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10"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10" t="str">
        <f>IF(Tabla1[[#This Row],[Fecha Inicio grupo]]="","",IFERROR(VLOOKUP(Tabla1[[#This Row],[Mes de Alta como miembro]],Parámetros!$AM$2:$AN$16,2,0),"01/01/1900"))</f>
        <v/>
      </c>
    </row>
    <row r="285" spans="1:63" ht="14.45">
      <c r="A285" s="69">
        <v>282</v>
      </c>
      <c r="B285" s="30"/>
      <c r="C285" s="35"/>
      <c r="D285" s="43"/>
      <c r="E285" s="65"/>
      <c r="F285" s="46"/>
      <c r="G285" s="46"/>
      <c r="H285" s="165"/>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1"/>
      <c r="P285" s="35"/>
      <c r="Q285" s="68"/>
      <c r="R285" s="68"/>
      <c r="S285" s="68"/>
      <c r="T285" s="68"/>
      <c r="U285" s="244" t="str">
        <f>IF(F285="","",Tabla1[[#This Row],[Fecha Inicio grupo]]+3*7-7)</f>
        <v/>
      </c>
      <c r="V285" s="245"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6"/>
      <c r="AP285" s="247" t="str">
        <f>IF(F285="","",IFERROR(VLOOKUP(SUBSTITUTE(SUBSTITUTE(Tabla1[[#This Row],[Uso Sistemas]],"T","P"),"N","F"),Parámetros!$M$2:$N$17,2,0),"Completar hasta 3ra sem. para evaluar a Probacionista"))</f>
        <v/>
      </c>
      <c r="AQ285" s="40"/>
      <c r="AR285" s="40"/>
      <c r="AS285" s="40"/>
      <c r="AT285" s="29"/>
      <c r="AU285" s="56"/>
      <c r="AV285" s="56"/>
      <c r="AW285" s="56"/>
      <c r="AX285" s="249" t="str">
        <f>IF(V285="","",EOMONTH(EDATE(Tabla1[[#This Row],[Fecha Finalización]],2),0))</f>
        <v/>
      </c>
      <c r="AY285" s="40"/>
      <c r="AZ285" s="250" t="str">
        <f>IF(V285="","",EOMONTH(EDATE(Tabla1[[#This Row],[Fecha Finalización]],3),0))</f>
        <v/>
      </c>
      <c r="BA285" s="40"/>
      <c r="BB285" s="40"/>
      <c r="BC285" s="237"/>
      <c r="BD285" s="235" t="str">
        <f>IF(F285="","",Tabla1[[#This Row],[sem 01]]&amp;Tabla1[[#This Row],[sem 02]]&amp;Tabla1[[#This Row],[sem 03]])</f>
        <v/>
      </c>
      <c r="BE285" s="236"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9"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10"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10"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10" t="str">
        <f>IF(Tabla1[[#This Row],[Fecha Inicio grupo]]="","",IFERROR(VLOOKUP(Tabla1[[#This Row],[Mes de Alta como miembro]],Parámetros!$AM$2:$AN$16,2,0),"01/01/1900"))</f>
        <v/>
      </c>
    </row>
    <row r="286" spans="1:63" ht="14.45">
      <c r="A286" s="69">
        <v>283</v>
      </c>
      <c r="B286" s="30"/>
      <c r="C286" s="35"/>
      <c r="D286" s="43"/>
      <c r="E286" s="65"/>
      <c r="F286" s="46"/>
      <c r="G286" s="46"/>
      <c r="H286" s="165"/>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1"/>
      <c r="P286" s="35"/>
      <c r="Q286" s="68"/>
      <c r="R286" s="68"/>
      <c r="S286" s="68"/>
      <c r="T286" s="68"/>
      <c r="U286" s="244" t="str">
        <f>IF(F286="","",Tabla1[[#This Row],[Fecha Inicio grupo]]+3*7-7)</f>
        <v/>
      </c>
      <c r="V286" s="245"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6"/>
      <c r="AP286" s="247" t="str">
        <f>IF(F286="","",IFERROR(VLOOKUP(SUBSTITUTE(SUBSTITUTE(Tabla1[[#This Row],[Uso Sistemas]],"T","P"),"N","F"),Parámetros!$M$2:$N$17,2,0),"Completar hasta 3ra sem. para evaluar a Probacionista"))</f>
        <v/>
      </c>
      <c r="AQ286" s="40"/>
      <c r="AR286" s="40"/>
      <c r="AS286" s="40"/>
      <c r="AT286" s="29"/>
      <c r="AU286" s="56"/>
      <c r="AV286" s="56"/>
      <c r="AW286" s="56"/>
      <c r="AX286" s="249" t="str">
        <f>IF(V286="","",EOMONTH(EDATE(Tabla1[[#This Row],[Fecha Finalización]],2),0))</f>
        <v/>
      </c>
      <c r="AY286" s="40"/>
      <c r="AZ286" s="250" t="str">
        <f>IF(V286="","",EOMONTH(EDATE(Tabla1[[#This Row],[Fecha Finalización]],3),0))</f>
        <v/>
      </c>
      <c r="BA286" s="40"/>
      <c r="BB286" s="40"/>
      <c r="BC286" s="237"/>
      <c r="BD286" s="235" t="str">
        <f>IF(F286="","",Tabla1[[#This Row],[sem 01]]&amp;Tabla1[[#This Row],[sem 02]]&amp;Tabla1[[#This Row],[sem 03]])</f>
        <v/>
      </c>
      <c r="BE286" s="236"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9"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10"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10"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10" t="str">
        <f>IF(Tabla1[[#This Row],[Fecha Inicio grupo]]="","",IFERROR(VLOOKUP(Tabla1[[#This Row],[Mes de Alta como miembro]],Parámetros!$AM$2:$AN$16,2,0),"01/01/1900"))</f>
        <v/>
      </c>
    </row>
    <row r="287" spans="1:63" ht="14.45">
      <c r="A287" s="69">
        <v>284</v>
      </c>
      <c r="B287" s="30"/>
      <c r="C287" s="35"/>
      <c r="D287" s="43"/>
      <c r="E287" s="65"/>
      <c r="F287" s="46"/>
      <c r="G287" s="46"/>
      <c r="H287" s="165"/>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1"/>
      <c r="P287" s="35"/>
      <c r="Q287" s="68"/>
      <c r="R287" s="68"/>
      <c r="S287" s="68"/>
      <c r="T287" s="68"/>
      <c r="U287" s="244" t="str">
        <f>IF(F287="","",Tabla1[[#This Row],[Fecha Inicio grupo]]+3*7-7)</f>
        <v/>
      </c>
      <c r="V287" s="245"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6"/>
      <c r="AP287" s="247" t="str">
        <f>IF(F287="","",IFERROR(VLOOKUP(SUBSTITUTE(SUBSTITUTE(Tabla1[[#This Row],[Uso Sistemas]],"T","P"),"N","F"),Parámetros!$M$2:$N$17,2,0),"Completar hasta 3ra sem. para evaluar a Probacionista"))</f>
        <v/>
      </c>
      <c r="AQ287" s="40"/>
      <c r="AR287" s="40"/>
      <c r="AS287" s="40"/>
      <c r="AT287" s="29"/>
      <c r="AU287" s="56"/>
      <c r="AV287" s="56"/>
      <c r="AW287" s="56"/>
      <c r="AX287" s="249" t="str">
        <f>IF(V287="","",EOMONTH(EDATE(Tabla1[[#This Row],[Fecha Finalización]],2),0))</f>
        <v/>
      </c>
      <c r="AY287" s="40"/>
      <c r="AZ287" s="250" t="str">
        <f>IF(V287="","",EOMONTH(EDATE(Tabla1[[#This Row],[Fecha Finalización]],3),0))</f>
        <v/>
      </c>
      <c r="BA287" s="40"/>
      <c r="BB287" s="40"/>
      <c r="BC287" s="237"/>
      <c r="BD287" s="235" t="str">
        <f>IF(F287="","",Tabla1[[#This Row],[sem 01]]&amp;Tabla1[[#This Row],[sem 02]]&amp;Tabla1[[#This Row],[sem 03]])</f>
        <v/>
      </c>
      <c r="BE287" s="236"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9"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10"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10"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10" t="str">
        <f>IF(Tabla1[[#This Row],[Fecha Inicio grupo]]="","",IFERROR(VLOOKUP(Tabla1[[#This Row],[Mes de Alta como miembro]],Parámetros!$AM$2:$AN$16,2,0),"01/01/1900"))</f>
        <v/>
      </c>
    </row>
    <row r="288" spans="1:63" ht="14.45">
      <c r="A288" s="69">
        <v>285</v>
      </c>
      <c r="B288" s="30"/>
      <c r="C288" s="35"/>
      <c r="D288" s="43"/>
      <c r="E288" s="65"/>
      <c r="F288" s="46"/>
      <c r="G288" s="46"/>
      <c r="H288" s="165"/>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1"/>
      <c r="P288" s="35"/>
      <c r="Q288" s="68"/>
      <c r="R288" s="68"/>
      <c r="S288" s="68"/>
      <c r="T288" s="68"/>
      <c r="U288" s="244" t="str">
        <f>IF(F288="","",Tabla1[[#This Row],[Fecha Inicio grupo]]+3*7-7)</f>
        <v/>
      </c>
      <c r="V288" s="245"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6"/>
      <c r="AP288" s="247" t="str">
        <f>IF(F288="","",IFERROR(VLOOKUP(SUBSTITUTE(SUBSTITUTE(Tabla1[[#This Row],[Uso Sistemas]],"T","P"),"N","F"),Parámetros!$M$2:$N$17,2,0),"Completar hasta 3ra sem. para evaluar a Probacionista"))</f>
        <v/>
      </c>
      <c r="AQ288" s="40"/>
      <c r="AR288" s="40"/>
      <c r="AS288" s="40"/>
      <c r="AT288" s="29"/>
      <c r="AU288" s="56"/>
      <c r="AV288" s="56"/>
      <c r="AW288" s="56"/>
      <c r="AX288" s="249" t="str">
        <f>IF(V288="","",EOMONTH(EDATE(Tabla1[[#This Row],[Fecha Finalización]],2),0))</f>
        <v/>
      </c>
      <c r="AY288" s="40"/>
      <c r="AZ288" s="250" t="str">
        <f>IF(V288="","",EOMONTH(EDATE(Tabla1[[#This Row],[Fecha Finalización]],3),0))</f>
        <v/>
      </c>
      <c r="BA288" s="40"/>
      <c r="BB288" s="40"/>
      <c r="BC288" s="237"/>
      <c r="BD288" s="235" t="str">
        <f>IF(F288="","",Tabla1[[#This Row],[sem 01]]&amp;Tabla1[[#This Row],[sem 02]]&amp;Tabla1[[#This Row],[sem 03]])</f>
        <v/>
      </c>
      <c r="BE288" s="236"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9"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10"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10"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10" t="str">
        <f>IF(Tabla1[[#This Row],[Fecha Inicio grupo]]="","",IFERROR(VLOOKUP(Tabla1[[#This Row],[Mes de Alta como miembro]],Parámetros!$AM$2:$AN$16,2,0),"01/01/1900"))</f>
        <v/>
      </c>
    </row>
    <row r="289" spans="1:63" ht="14.45">
      <c r="A289" s="69">
        <v>286</v>
      </c>
      <c r="B289" s="30"/>
      <c r="C289" s="35"/>
      <c r="D289" s="43"/>
      <c r="E289" s="65"/>
      <c r="F289" s="46"/>
      <c r="G289" s="46"/>
      <c r="H289" s="165"/>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1"/>
      <c r="P289" s="35"/>
      <c r="Q289" s="68"/>
      <c r="R289" s="68"/>
      <c r="S289" s="68"/>
      <c r="T289" s="68"/>
      <c r="U289" s="244" t="str">
        <f>IF(F289="","",Tabla1[[#This Row],[Fecha Inicio grupo]]+3*7-7)</f>
        <v/>
      </c>
      <c r="V289" s="245"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6"/>
      <c r="AP289" s="247" t="str">
        <f>IF(F289="","",IFERROR(VLOOKUP(SUBSTITUTE(SUBSTITUTE(Tabla1[[#This Row],[Uso Sistemas]],"T","P"),"N","F"),Parámetros!$M$2:$N$17,2,0),"Completar hasta 3ra sem. para evaluar a Probacionista"))</f>
        <v/>
      </c>
      <c r="AQ289" s="40"/>
      <c r="AR289" s="40"/>
      <c r="AS289" s="40"/>
      <c r="AT289" s="29"/>
      <c r="AU289" s="56"/>
      <c r="AV289" s="56"/>
      <c r="AW289" s="56"/>
      <c r="AX289" s="249" t="str">
        <f>IF(V289="","",EOMONTH(EDATE(Tabla1[[#This Row],[Fecha Finalización]],2),0))</f>
        <v/>
      </c>
      <c r="AY289" s="40"/>
      <c r="AZ289" s="250" t="str">
        <f>IF(V289="","",EOMONTH(EDATE(Tabla1[[#This Row],[Fecha Finalización]],3),0))</f>
        <v/>
      </c>
      <c r="BA289" s="40"/>
      <c r="BB289" s="40"/>
      <c r="BC289" s="237"/>
      <c r="BD289" s="235" t="str">
        <f>IF(F289="","",Tabla1[[#This Row],[sem 01]]&amp;Tabla1[[#This Row],[sem 02]]&amp;Tabla1[[#This Row],[sem 03]])</f>
        <v/>
      </c>
      <c r="BE289" s="236"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9"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10"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10"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10" t="str">
        <f>IF(Tabla1[[#This Row],[Fecha Inicio grupo]]="","",IFERROR(VLOOKUP(Tabla1[[#This Row],[Mes de Alta como miembro]],Parámetros!$AM$2:$AN$16,2,0),"01/01/1900"))</f>
        <v/>
      </c>
    </row>
    <row r="290" spans="1:63" ht="14.45">
      <c r="A290" s="69">
        <v>287</v>
      </c>
      <c r="B290" s="30"/>
      <c r="C290" s="35"/>
      <c r="D290" s="43"/>
      <c r="E290" s="65"/>
      <c r="F290" s="46"/>
      <c r="G290" s="46"/>
      <c r="H290" s="165"/>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1"/>
      <c r="P290" s="35"/>
      <c r="Q290" s="68"/>
      <c r="R290" s="68"/>
      <c r="S290" s="68"/>
      <c r="T290" s="68"/>
      <c r="U290" s="244" t="str">
        <f>IF(F290="","",Tabla1[[#This Row],[Fecha Inicio grupo]]+3*7-7)</f>
        <v/>
      </c>
      <c r="V290" s="245"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6"/>
      <c r="AP290" s="247" t="str">
        <f>IF(F290="","",IFERROR(VLOOKUP(SUBSTITUTE(SUBSTITUTE(Tabla1[[#This Row],[Uso Sistemas]],"T","P"),"N","F"),Parámetros!$M$2:$N$17,2,0),"Completar hasta 3ra sem. para evaluar a Probacionista"))</f>
        <v/>
      </c>
      <c r="AQ290" s="40"/>
      <c r="AR290" s="40"/>
      <c r="AS290" s="40"/>
      <c r="AT290" s="29"/>
      <c r="AU290" s="56"/>
      <c r="AV290" s="56"/>
      <c r="AW290" s="56"/>
      <c r="AX290" s="249" t="str">
        <f>IF(V290="","",EOMONTH(EDATE(Tabla1[[#This Row],[Fecha Finalización]],2),0))</f>
        <v/>
      </c>
      <c r="AY290" s="40"/>
      <c r="AZ290" s="250" t="str">
        <f>IF(V290="","",EOMONTH(EDATE(Tabla1[[#This Row],[Fecha Finalización]],3),0))</f>
        <v/>
      </c>
      <c r="BA290" s="40"/>
      <c r="BB290" s="40"/>
      <c r="BC290" s="237"/>
      <c r="BD290" s="235" t="str">
        <f>IF(F290="","",Tabla1[[#This Row],[sem 01]]&amp;Tabla1[[#This Row],[sem 02]]&amp;Tabla1[[#This Row],[sem 03]])</f>
        <v/>
      </c>
      <c r="BE290" s="236"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9"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10"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10"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10" t="str">
        <f>IF(Tabla1[[#This Row],[Fecha Inicio grupo]]="","",IFERROR(VLOOKUP(Tabla1[[#This Row],[Mes de Alta como miembro]],Parámetros!$AM$2:$AN$16,2,0),"01/01/1900"))</f>
        <v/>
      </c>
    </row>
    <row r="291" spans="1:63" ht="14.45">
      <c r="A291" s="69">
        <v>288</v>
      </c>
      <c r="B291" s="30"/>
      <c r="C291" s="35"/>
      <c r="D291" s="43"/>
      <c r="E291" s="65"/>
      <c r="F291" s="46"/>
      <c r="G291" s="46"/>
      <c r="H291" s="165"/>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1"/>
      <c r="P291" s="35"/>
      <c r="Q291" s="68"/>
      <c r="R291" s="68"/>
      <c r="S291" s="68"/>
      <c r="T291" s="68"/>
      <c r="U291" s="244" t="str">
        <f>IF(F291="","",Tabla1[[#This Row],[Fecha Inicio grupo]]+3*7-7)</f>
        <v/>
      </c>
      <c r="V291" s="245"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6"/>
      <c r="AP291" s="247" t="str">
        <f>IF(F291="","",IFERROR(VLOOKUP(SUBSTITUTE(SUBSTITUTE(Tabla1[[#This Row],[Uso Sistemas]],"T","P"),"N","F"),Parámetros!$M$2:$N$17,2,0),"Completar hasta 3ra sem. para evaluar a Probacionista"))</f>
        <v/>
      </c>
      <c r="AQ291" s="40"/>
      <c r="AR291" s="40"/>
      <c r="AS291" s="40"/>
      <c r="AT291" s="29"/>
      <c r="AU291" s="56"/>
      <c r="AV291" s="56"/>
      <c r="AW291" s="56"/>
      <c r="AX291" s="249" t="str">
        <f>IF(V291="","",EOMONTH(EDATE(Tabla1[[#This Row],[Fecha Finalización]],2),0))</f>
        <v/>
      </c>
      <c r="AY291" s="40"/>
      <c r="AZ291" s="250" t="str">
        <f>IF(V291="","",EOMONTH(EDATE(Tabla1[[#This Row],[Fecha Finalización]],3),0))</f>
        <v/>
      </c>
      <c r="BA291" s="40"/>
      <c r="BB291" s="40"/>
      <c r="BC291" s="237"/>
      <c r="BD291" s="235" t="str">
        <f>IF(F291="","",Tabla1[[#This Row],[sem 01]]&amp;Tabla1[[#This Row],[sem 02]]&amp;Tabla1[[#This Row],[sem 03]])</f>
        <v/>
      </c>
      <c r="BE291" s="236"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9"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10"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10"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10" t="str">
        <f>IF(Tabla1[[#This Row],[Fecha Inicio grupo]]="","",IFERROR(VLOOKUP(Tabla1[[#This Row],[Mes de Alta como miembro]],Parámetros!$AM$2:$AN$16,2,0),"01/01/1900"))</f>
        <v/>
      </c>
    </row>
    <row r="292" spans="1:63" ht="14.45">
      <c r="A292" s="69">
        <v>289</v>
      </c>
      <c r="B292" s="30"/>
      <c r="C292" s="35"/>
      <c r="D292" s="43"/>
      <c r="E292" s="65"/>
      <c r="F292" s="46"/>
      <c r="G292" s="46"/>
      <c r="H292" s="165"/>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1"/>
      <c r="P292" s="35"/>
      <c r="Q292" s="68"/>
      <c r="R292" s="68"/>
      <c r="S292" s="68"/>
      <c r="T292" s="68"/>
      <c r="U292" s="244" t="str">
        <f>IF(F292="","",Tabla1[[#This Row],[Fecha Inicio grupo]]+3*7-7)</f>
        <v/>
      </c>
      <c r="V292" s="245"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6"/>
      <c r="AP292" s="247" t="str">
        <f>IF(F292="","",IFERROR(VLOOKUP(SUBSTITUTE(SUBSTITUTE(Tabla1[[#This Row],[Uso Sistemas]],"T","P"),"N","F"),Parámetros!$M$2:$N$17,2,0),"Completar hasta 3ra sem. para evaluar a Probacionista"))</f>
        <v/>
      </c>
      <c r="AQ292" s="40"/>
      <c r="AR292" s="40"/>
      <c r="AS292" s="40"/>
      <c r="AT292" s="29"/>
      <c r="AU292" s="56"/>
      <c r="AV292" s="56"/>
      <c r="AW292" s="56"/>
      <c r="AX292" s="249" t="str">
        <f>IF(V292="","",EOMONTH(EDATE(Tabla1[[#This Row],[Fecha Finalización]],2),0))</f>
        <v/>
      </c>
      <c r="AY292" s="40"/>
      <c r="AZ292" s="250" t="str">
        <f>IF(V292="","",EOMONTH(EDATE(Tabla1[[#This Row],[Fecha Finalización]],3),0))</f>
        <v/>
      </c>
      <c r="BA292" s="40"/>
      <c r="BB292" s="40"/>
      <c r="BC292" s="237"/>
      <c r="BD292" s="235" t="str">
        <f>IF(F292="","",Tabla1[[#This Row],[sem 01]]&amp;Tabla1[[#This Row],[sem 02]]&amp;Tabla1[[#This Row],[sem 03]])</f>
        <v/>
      </c>
      <c r="BE292" s="236"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9"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10"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10"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10" t="str">
        <f>IF(Tabla1[[#This Row],[Fecha Inicio grupo]]="","",IFERROR(VLOOKUP(Tabla1[[#This Row],[Mes de Alta como miembro]],Parámetros!$AM$2:$AN$16,2,0),"01/01/1900"))</f>
        <v/>
      </c>
    </row>
    <row r="293" spans="1:63" ht="14.45">
      <c r="A293" s="69">
        <v>290</v>
      </c>
      <c r="B293" s="30"/>
      <c r="C293" s="35"/>
      <c r="D293" s="43"/>
      <c r="E293" s="65"/>
      <c r="F293" s="46"/>
      <c r="G293" s="46"/>
      <c r="H293" s="165"/>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1"/>
      <c r="P293" s="35"/>
      <c r="Q293" s="68"/>
      <c r="R293" s="68"/>
      <c r="S293" s="68"/>
      <c r="T293" s="68"/>
      <c r="U293" s="244" t="str">
        <f>IF(F293="","",Tabla1[[#This Row],[Fecha Inicio grupo]]+3*7-7)</f>
        <v/>
      </c>
      <c r="V293" s="245"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6"/>
      <c r="AP293" s="247" t="str">
        <f>IF(F293="","",IFERROR(VLOOKUP(SUBSTITUTE(SUBSTITUTE(Tabla1[[#This Row],[Uso Sistemas]],"T","P"),"N","F"),Parámetros!$M$2:$N$17,2,0),"Completar hasta 3ra sem. para evaluar a Probacionista"))</f>
        <v/>
      </c>
      <c r="AQ293" s="40"/>
      <c r="AR293" s="40"/>
      <c r="AS293" s="40"/>
      <c r="AT293" s="29"/>
      <c r="AU293" s="56"/>
      <c r="AV293" s="56"/>
      <c r="AW293" s="56"/>
      <c r="AX293" s="249" t="str">
        <f>IF(V293="","",EOMONTH(EDATE(Tabla1[[#This Row],[Fecha Finalización]],2),0))</f>
        <v/>
      </c>
      <c r="AY293" s="40"/>
      <c r="AZ293" s="250" t="str">
        <f>IF(V293="","",EOMONTH(EDATE(Tabla1[[#This Row],[Fecha Finalización]],3),0))</f>
        <v/>
      </c>
      <c r="BA293" s="40"/>
      <c r="BB293" s="40"/>
      <c r="BC293" s="237"/>
      <c r="BD293" s="235" t="str">
        <f>IF(F293="","",Tabla1[[#This Row],[sem 01]]&amp;Tabla1[[#This Row],[sem 02]]&amp;Tabla1[[#This Row],[sem 03]])</f>
        <v/>
      </c>
      <c r="BE293" s="236"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9"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10"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10"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10" t="str">
        <f>IF(Tabla1[[#This Row],[Fecha Inicio grupo]]="","",IFERROR(VLOOKUP(Tabla1[[#This Row],[Mes de Alta como miembro]],Parámetros!$AM$2:$AN$16,2,0),"01/01/1900"))</f>
        <v/>
      </c>
    </row>
    <row r="294" spans="1:63" ht="14.45">
      <c r="A294" s="69">
        <v>291</v>
      </c>
      <c r="B294" s="30"/>
      <c r="C294" s="35"/>
      <c r="D294" s="43"/>
      <c r="E294" s="65"/>
      <c r="F294" s="46"/>
      <c r="G294" s="46"/>
      <c r="H294" s="165"/>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1"/>
      <c r="P294" s="35"/>
      <c r="Q294" s="68"/>
      <c r="R294" s="68"/>
      <c r="S294" s="68"/>
      <c r="T294" s="68"/>
      <c r="U294" s="244" t="str">
        <f>IF(F294="","",Tabla1[[#This Row],[Fecha Inicio grupo]]+3*7-7)</f>
        <v/>
      </c>
      <c r="V294" s="245"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6"/>
      <c r="AP294" s="247" t="str">
        <f>IF(F294="","",IFERROR(VLOOKUP(SUBSTITUTE(SUBSTITUTE(Tabla1[[#This Row],[Uso Sistemas]],"T","P"),"N","F"),Parámetros!$M$2:$N$17,2,0),"Completar hasta 3ra sem. para evaluar a Probacionista"))</f>
        <v/>
      </c>
      <c r="AQ294" s="40"/>
      <c r="AR294" s="40"/>
      <c r="AS294" s="40"/>
      <c r="AT294" s="29"/>
      <c r="AU294" s="56"/>
      <c r="AV294" s="56"/>
      <c r="AW294" s="56"/>
      <c r="AX294" s="249" t="str">
        <f>IF(V294="","",EOMONTH(EDATE(Tabla1[[#This Row],[Fecha Finalización]],2),0))</f>
        <v/>
      </c>
      <c r="AY294" s="40"/>
      <c r="AZ294" s="250" t="str">
        <f>IF(V294="","",EOMONTH(EDATE(Tabla1[[#This Row],[Fecha Finalización]],3),0))</f>
        <v/>
      </c>
      <c r="BA294" s="40"/>
      <c r="BB294" s="40"/>
      <c r="BC294" s="237"/>
      <c r="BD294" s="235" t="str">
        <f>IF(F294="","",Tabla1[[#This Row],[sem 01]]&amp;Tabla1[[#This Row],[sem 02]]&amp;Tabla1[[#This Row],[sem 03]])</f>
        <v/>
      </c>
      <c r="BE294" s="236"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9"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10"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10"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10" t="str">
        <f>IF(Tabla1[[#This Row],[Fecha Inicio grupo]]="","",IFERROR(VLOOKUP(Tabla1[[#This Row],[Mes de Alta como miembro]],Parámetros!$AM$2:$AN$16,2,0),"01/01/1900"))</f>
        <v/>
      </c>
    </row>
    <row r="295" spans="1:63" ht="14.45">
      <c r="A295" s="69">
        <v>292</v>
      </c>
      <c r="B295" s="30"/>
      <c r="C295" s="35"/>
      <c r="D295" s="43"/>
      <c r="E295" s="65"/>
      <c r="F295" s="46"/>
      <c r="G295" s="46"/>
      <c r="H295" s="165"/>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1"/>
      <c r="P295" s="35"/>
      <c r="Q295" s="68"/>
      <c r="R295" s="68"/>
      <c r="S295" s="68"/>
      <c r="T295" s="68"/>
      <c r="U295" s="244" t="str">
        <f>IF(F295="","",Tabla1[[#This Row],[Fecha Inicio grupo]]+3*7-7)</f>
        <v/>
      </c>
      <c r="V295" s="245"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6"/>
      <c r="AP295" s="247" t="str">
        <f>IF(F295="","",IFERROR(VLOOKUP(SUBSTITUTE(SUBSTITUTE(Tabla1[[#This Row],[Uso Sistemas]],"T","P"),"N","F"),Parámetros!$M$2:$N$17,2,0),"Completar hasta 3ra sem. para evaluar a Probacionista"))</f>
        <v/>
      </c>
      <c r="AQ295" s="40"/>
      <c r="AR295" s="40"/>
      <c r="AS295" s="40"/>
      <c r="AT295" s="29"/>
      <c r="AU295" s="56"/>
      <c r="AV295" s="56"/>
      <c r="AW295" s="56"/>
      <c r="AX295" s="249" t="str">
        <f>IF(V295="","",EOMONTH(EDATE(Tabla1[[#This Row],[Fecha Finalización]],2),0))</f>
        <v/>
      </c>
      <c r="AY295" s="40"/>
      <c r="AZ295" s="250" t="str">
        <f>IF(V295="","",EOMONTH(EDATE(Tabla1[[#This Row],[Fecha Finalización]],3),0))</f>
        <v/>
      </c>
      <c r="BA295" s="40"/>
      <c r="BB295" s="40"/>
      <c r="BC295" s="237"/>
      <c r="BD295" s="235" t="str">
        <f>IF(F295="","",Tabla1[[#This Row],[sem 01]]&amp;Tabla1[[#This Row],[sem 02]]&amp;Tabla1[[#This Row],[sem 03]])</f>
        <v/>
      </c>
      <c r="BE295" s="236"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9"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10"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10"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10" t="str">
        <f>IF(Tabla1[[#This Row],[Fecha Inicio grupo]]="","",IFERROR(VLOOKUP(Tabla1[[#This Row],[Mes de Alta como miembro]],Parámetros!$AM$2:$AN$16,2,0),"01/01/1900"))</f>
        <v/>
      </c>
    </row>
    <row r="296" spans="1:63" ht="14.45">
      <c r="A296" s="69">
        <v>293</v>
      </c>
      <c r="B296" s="30"/>
      <c r="C296" s="35"/>
      <c r="D296" s="43"/>
      <c r="E296" s="65"/>
      <c r="F296" s="46"/>
      <c r="G296" s="46"/>
      <c r="H296" s="165"/>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1"/>
      <c r="P296" s="35"/>
      <c r="Q296" s="68"/>
      <c r="R296" s="68"/>
      <c r="S296" s="68"/>
      <c r="T296" s="68"/>
      <c r="U296" s="244" t="str">
        <f>IF(F296="","",Tabla1[[#This Row],[Fecha Inicio grupo]]+3*7-7)</f>
        <v/>
      </c>
      <c r="V296" s="245"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6"/>
      <c r="AP296" s="247" t="str">
        <f>IF(F296="","",IFERROR(VLOOKUP(SUBSTITUTE(SUBSTITUTE(Tabla1[[#This Row],[Uso Sistemas]],"T","P"),"N","F"),Parámetros!$M$2:$N$17,2,0),"Completar hasta 3ra sem. para evaluar a Probacionista"))</f>
        <v/>
      </c>
      <c r="AQ296" s="40"/>
      <c r="AR296" s="40"/>
      <c r="AS296" s="40"/>
      <c r="AT296" s="29"/>
      <c r="AU296" s="56"/>
      <c r="AV296" s="56"/>
      <c r="AW296" s="56"/>
      <c r="AX296" s="249" t="str">
        <f>IF(V296="","",EOMONTH(EDATE(Tabla1[[#This Row],[Fecha Finalización]],2),0))</f>
        <v/>
      </c>
      <c r="AY296" s="40"/>
      <c r="AZ296" s="250" t="str">
        <f>IF(V296="","",EOMONTH(EDATE(Tabla1[[#This Row],[Fecha Finalización]],3),0))</f>
        <v/>
      </c>
      <c r="BA296" s="40"/>
      <c r="BB296" s="40"/>
      <c r="BC296" s="237"/>
      <c r="BD296" s="235" t="str">
        <f>IF(F296="","",Tabla1[[#This Row],[sem 01]]&amp;Tabla1[[#This Row],[sem 02]]&amp;Tabla1[[#This Row],[sem 03]])</f>
        <v/>
      </c>
      <c r="BE296" s="236"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9"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10"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10"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10" t="str">
        <f>IF(Tabla1[[#This Row],[Fecha Inicio grupo]]="","",IFERROR(VLOOKUP(Tabla1[[#This Row],[Mes de Alta como miembro]],Parámetros!$AM$2:$AN$16,2,0),"01/01/1900"))</f>
        <v/>
      </c>
    </row>
    <row r="297" spans="1:63" ht="14.45">
      <c r="A297" s="69">
        <v>294</v>
      </c>
      <c r="B297" s="30"/>
      <c r="C297" s="35"/>
      <c r="D297" s="43"/>
      <c r="E297" s="65"/>
      <c r="F297" s="46"/>
      <c r="G297" s="46"/>
      <c r="H297" s="165"/>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1"/>
      <c r="P297" s="35"/>
      <c r="Q297" s="68"/>
      <c r="R297" s="68"/>
      <c r="S297" s="68"/>
      <c r="T297" s="68"/>
      <c r="U297" s="244" t="str">
        <f>IF(F297="","",Tabla1[[#This Row],[Fecha Inicio grupo]]+3*7-7)</f>
        <v/>
      </c>
      <c r="V297" s="245"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6"/>
      <c r="AP297" s="247" t="str">
        <f>IF(F297="","",IFERROR(VLOOKUP(SUBSTITUTE(SUBSTITUTE(Tabla1[[#This Row],[Uso Sistemas]],"T","P"),"N","F"),Parámetros!$M$2:$N$17,2,0),"Completar hasta 3ra sem. para evaluar a Probacionista"))</f>
        <v/>
      </c>
      <c r="AQ297" s="40"/>
      <c r="AR297" s="40"/>
      <c r="AS297" s="40"/>
      <c r="AT297" s="29"/>
      <c r="AU297" s="56"/>
      <c r="AV297" s="56"/>
      <c r="AW297" s="56"/>
      <c r="AX297" s="249" t="str">
        <f>IF(V297="","",EOMONTH(EDATE(Tabla1[[#This Row],[Fecha Finalización]],2),0))</f>
        <v/>
      </c>
      <c r="AY297" s="40"/>
      <c r="AZ297" s="250" t="str">
        <f>IF(V297="","",EOMONTH(EDATE(Tabla1[[#This Row],[Fecha Finalización]],3),0))</f>
        <v/>
      </c>
      <c r="BA297" s="40"/>
      <c r="BB297" s="40"/>
      <c r="BC297" s="237"/>
      <c r="BD297" s="235" t="str">
        <f>IF(F297="","",Tabla1[[#This Row],[sem 01]]&amp;Tabla1[[#This Row],[sem 02]]&amp;Tabla1[[#This Row],[sem 03]])</f>
        <v/>
      </c>
      <c r="BE297" s="236"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9"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10"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10"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10" t="str">
        <f>IF(Tabla1[[#This Row],[Fecha Inicio grupo]]="","",IFERROR(VLOOKUP(Tabla1[[#This Row],[Mes de Alta como miembro]],Parámetros!$AM$2:$AN$16,2,0),"01/01/1900"))</f>
        <v/>
      </c>
    </row>
    <row r="298" spans="1:63" ht="14.45">
      <c r="A298" s="69">
        <v>295</v>
      </c>
      <c r="B298" s="30"/>
      <c r="C298" s="35"/>
      <c r="D298" s="43"/>
      <c r="E298" s="65"/>
      <c r="F298" s="46"/>
      <c r="G298" s="46"/>
      <c r="H298" s="165"/>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1"/>
      <c r="P298" s="35"/>
      <c r="Q298" s="68"/>
      <c r="R298" s="68"/>
      <c r="S298" s="68"/>
      <c r="T298" s="68"/>
      <c r="U298" s="244" t="str">
        <f>IF(F298="","",Tabla1[[#This Row],[Fecha Inicio grupo]]+3*7-7)</f>
        <v/>
      </c>
      <c r="V298" s="245"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6"/>
      <c r="AP298" s="247" t="str">
        <f>IF(F298="","",IFERROR(VLOOKUP(SUBSTITUTE(SUBSTITUTE(Tabla1[[#This Row],[Uso Sistemas]],"T","P"),"N","F"),Parámetros!$M$2:$N$17,2,0),"Completar hasta 3ra sem. para evaluar a Probacionista"))</f>
        <v/>
      </c>
      <c r="AQ298" s="40"/>
      <c r="AR298" s="40"/>
      <c r="AS298" s="40"/>
      <c r="AT298" s="29"/>
      <c r="AU298" s="56"/>
      <c r="AV298" s="56"/>
      <c r="AW298" s="56"/>
      <c r="AX298" s="249" t="str">
        <f>IF(V298="","",EOMONTH(EDATE(Tabla1[[#This Row],[Fecha Finalización]],2),0))</f>
        <v/>
      </c>
      <c r="AY298" s="40"/>
      <c r="AZ298" s="250" t="str">
        <f>IF(V298="","",EOMONTH(EDATE(Tabla1[[#This Row],[Fecha Finalización]],3),0))</f>
        <v/>
      </c>
      <c r="BA298" s="40"/>
      <c r="BB298" s="40"/>
      <c r="BC298" s="237"/>
      <c r="BD298" s="235" t="str">
        <f>IF(F298="","",Tabla1[[#This Row],[sem 01]]&amp;Tabla1[[#This Row],[sem 02]]&amp;Tabla1[[#This Row],[sem 03]])</f>
        <v/>
      </c>
      <c r="BE298" s="236"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9"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10"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10"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10" t="str">
        <f>IF(Tabla1[[#This Row],[Fecha Inicio grupo]]="","",IFERROR(VLOOKUP(Tabla1[[#This Row],[Mes de Alta como miembro]],Parámetros!$AM$2:$AN$16,2,0),"01/01/1900"))</f>
        <v/>
      </c>
    </row>
    <row r="299" spans="1:63" ht="14.45">
      <c r="A299" s="69">
        <v>296</v>
      </c>
      <c r="B299" s="30"/>
      <c r="C299" s="35"/>
      <c r="D299" s="43"/>
      <c r="E299" s="65"/>
      <c r="F299" s="46"/>
      <c r="G299" s="46"/>
      <c r="H299" s="165"/>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1"/>
      <c r="P299" s="35"/>
      <c r="Q299" s="68"/>
      <c r="R299" s="68"/>
      <c r="S299" s="68"/>
      <c r="T299" s="68"/>
      <c r="U299" s="244" t="str">
        <f>IF(F299="","",Tabla1[[#This Row],[Fecha Inicio grupo]]+3*7-7)</f>
        <v/>
      </c>
      <c r="V299" s="245"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6"/>
      <c r="AP299" s="247" t="str">
        <f>IF(F299="","",IFERROR(VLOOKUP(SUBSTITUTE(SUBSTITUTE(Tabla1[[#This Row],[Uso Sistemas]],"T","P"),"N","F"),Parámetros!$M$2:$N$17,2,0),"Completar hasta 3ra sem. para evaluar a Probacionista"))</f>
        <v/>
      </c>
      <c r="AQ299" s="40"/>
      <c r="AR299" s="40"/>
      <c r="AS299" s="40"/>
      <c r="AT299" s="29"/>
      <c r="AU299" s="56"/>
      <c r="AV299" s="56"/>
      <c r="AW299" s="56"/>
      <c r="AX299" s="249" t="str">
        <f>IF(V299="","",EOMONTH(EDATE(Tabla1[[#This Row],[Fecha Finalización]],2),0))</f>
        <v/>
      </c>
      <c r="AY299" s="40"/>
      <c r="AZ299" s="250" t="str">
        <f>IF(V299="","",EOMONTH(EDATE(Tabla1[[#This Row],[Fecha Finalización]],3),0))</f>
        <v/>
      </c>
      <c r="BA299" s="40"/>
      <c r="BB299" s="40"/>
      <c r="BC299" s="237"/>
      <c r="BD299" s="235" t="str">
        <f>IF(F299="","",Tabla1[[#This Row],[sem 01]]&amp;Tabla1[[#This Row],[sem 02]]&amp;Tabla1[[#This Row],[sem 03]])</f>
        <v/>
      </c>
      <c r="BE299" s="236"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9"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10"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10"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10" t="str">
        <f>IF(Tabla1[[#This Row],[Fecha Inicio grupo]]="","",IFERROR(VLOOKUP(Tabla1[[#This Row],[Mes de Alta como miembro]],Parámetros!$AM$2:$AN$16,2,0),"01/01/1900"))</f>
        <v/>
      </c>
    </row>
    <row r="300" spans="1:63" ht="14.45">
      <c r="A300" s="69">
        <v>297</v>
      </c>
      <c r="B300" s="30"/>
      <c r="C300" s="35"/>
      <c r="D300" s="43"/>
      <c r="E300" s="65"/>
      <c r="F300" s="46"/>
      <c r="G300" s="46"/>
      <c r="H300" s="165"/>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1"/>
      <c r="P300" s="35"/>
      <c r="Q300" s="68"/>
      <c r="R300" s="68"/>
      <c r="S300" s="68"/>
      <c r="T300" s="68"/>
      <c r="U300" s="244" t="str">
        <f>IF(F300="","",Tabla1[[#This Row],[Fecha Inicio grupo]]+3*7-7)</f>
        <v/>
      </c>
      <c r="V300" s="245"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6"/>
      <c r="AP300" s="247" t="str">
        <f>IF(F300="","",IFERROR(VLOOKUP(SUBSTITUTE(SUBSTITUTE(Tabla1[[#This Row],[Uso Sistemas]],"T","P"),"N","F"),Parámetros!$M$2:$N$17,2,0),"Completar hasta 3ra sem. para evaluar a Probacionista"))</f>
        <v/>
      </c>
      <c r="AQ300" s="40"/>
      <c r="AR300" s="40"/>
      <c r="AS300" s="40"/>
      <c r="AT300" s="29"/>
      <c r="AU300" s="56"/>
      <c r="AV300" s="56"/>
      <c r="AW300" s="56"/>
      <c r="AX300" s="249" t="str">
        <f>IF(V300="","",EOMONTH(EDATE(Tabla1[[#This Row],[Fecha Finalización]],2),0))</f>
        <v/>
      </c>
      <c r="AY300" s="40"/>
      <c r="AZ300" s="250" t="str">
        <f>IF(V300="","",EOMONTH(EDATE(Tabla1[[#This Row],[Fecha Finalización]],3),0))</f>
        <v/>
      </c>
      <c r="BA300" s="40"/>
      <c r="BB300" s="40"/>
      <c r="BC300" s="237"/>
      <c r="BD300" s="235" t="str">
        <f>IF(F300="","",Tabla1[[#This Row],[sem 01]]&amp;Tabla1[[#This Row],[sem 02]]&amp;Tabla1[[#This Row],[sem 03]])</f>
        <v/>
      </c>
      <c r="BE300" s="236"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9"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10"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10"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10" t="str">
        <f>IF(Tabla1[[#This Row],[Fecha Inicio grupo]]="","",IFERROR(VLOOKUP(Tabla1[[#This Row],[Mes de Alta como miembro]],Parámetros!$AM$2:$AN$16,2,0),"01/01/1900"))</f>
        <v/>
      </c>
    </row>
    <row r="301" spans="1:63" ht="14.45">
      <c r="A301" s="69">
        <v>298</v>
      </c>
      <c r="B301" s="30"/>
      <c r="C301" s="35"/>
      <c r="D301" s="43"/>
      <c r="E301" s="65"/>
      <c r="F301" s="46"/>
      <c r="G301" s="46"/>
      <c r="H301" s="165"/>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1"/>
      <c r="P301" s="35"/>
      <c r="Q301" s="68"/>
      <c r="R301" s="68"/>
      <c r="S301" s="68"/>
      <c r="T301" s="68"/>
      <c r="U301" s="244" t="str">
        <f>IF(F301="","",Tabla1[[#This Row],[Fecha Inicio grupo]]+3*7-7)</f>
        <v/>
      </c>
      <c r="V301" s="245"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6"/>
      <c r="AP301" s="247" t="str">
        <f>IF(F301="","",IFERROR(VLOOKUP(SUBSTITUTE(SUBSTITUTE(Tabla1[[#This Row],[Uso Sistemas]],"T","P"),"N","F"),Parámetros!$M$2:$N$17,2,0),"Completar hasta 3ra sem. para evaluar a Probacionista"))</f>
        <v/>
      </c>
      <c r="AQ301" s="40"/>
      <c r="AR301" s="40"/>
      <c r="AS301" s="40"/>
      <c r="AT301" s="29"/>
      <c r="AU301" s="56"/>
      <c r="AV301" s="56"/>
      <c r="AW301" s="56"/>
      <c r="AX301" s="249" t="str">
        <f>IF(V301="","",EOMONTH(EDATE(Tabla1[[#This Row],[Fecha Finalización]],2),0))</f>
        <v/>
      </c>
      <c r="AY301" s="40"/>
      <c r="AZ301" s="250" t="str">
        <f>IF(V301="","",EOMONTH(EDATE(Tabla1[[#This Row],[Fecha Finalización]],3),0))</f>
        <v/>
      </c>
      <c r="BA301" s="40"/>
      <c r="BB301" s="40"/>
      <c r="BC301" s="237"/>
      <c r="BD301" s="235" t="str">
        <f>IF(F301="","",Tabla1[[#This Row],[sem 01]]&amp;Tabla1[[#This Row],[sem 02]]&amp;Tabla1[[#This Row],[sem 03]])</f>
        <v/>
      </c>
      <c r="BE301" s="236"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9"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10"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10"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10" t="str">
        <f>IF(Tabla1[[#This Row],[Fecha Inicio grupo]]="","",IFERROR(VLOOKUP(Tabla1[[#This Row],[Mes de Alta como miembro]],Parámetros!$AM$2:$AN$16,2,0),"01/01/1900"))</f>
        <v/>
      </c>
    </row>
    <row r="302" spans="1:63" ht="14.45">
      <c r="A302" s="69">
        <v>299</v>
      </c>
      <c r="B302" s="30"/>
      <c r="C302" s="35"/>
      <c r="D302" s="43"/>
      <c r="E302" s="65"/>
      <c r="F302" s="46"/>
      <c r="G302" s="46"/>
      <c r="H302" s="165"/>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1"/>
      <c r="P302" s="35"/>
      <c r="Q302" s="68"/>
      <c r="R302" s="68"/>
      <c r="S302" s="68"/>
      <c r="T302" s="68"/>
      <c r="U302" s="244" t="str">
        <f>IF(F302="","",Tabla1[[#This Row],[Fecha Inicio grupo]]+3*7-7)</f>
        <v/>
      </c>
      <c r="V302" s="245"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6"/>
      <c r="AP302" s="247" t="str">
        <f>IF(F302="","",IFERROR(VLOOKUP(SUBSTITUTE(SUBSTITUTE(Tabla1[[#This Row],[Uso Sistemas]],"T","P"),"N","F"),Parámetros!$M$2:$N$17,2,0),"Completar hasta 3ra sem. para evaluar a Probacionista"))</f>
        <v/>
      </c>
      <c r="AQ302" s="40"/>
      <c r="AR302" s="40"/>
      <c r="AS302" s="40"/>
      <c r="AT302" s="29"/>
      <c r="AU302" s="56"/>
      <c r="AV302" s="56"/>
      <c r="AW302" s="56"/>
      <c r="AX302" s="249" t="str">
        <f>IF(V302="","",EOMONTH(EDATE(Tabla1[[#This Row],[Fecha Finalización]],2),0))</f>
        <v/>
      </c>
      <c r="AY302" s="40"/>
      <c r="AZ302" s="250" t="str">
        <f>IF(V302="","",EOMONTH(EDATE(Tabla1[[#This Row],[Fecha Finalización]],3),0))</f>
        <v/>
      </c>
      <c r="BA302" s="40"/>
      <c r="BB302" s="40"/>
      <c r="BC302" s="237"/>
      <c r="BD302" s="235" t="str">
        <f>IF(F302="","",Tabla1[[#This Row],[sem 01]]&amp;Tabla1[[#This Row],[sem 02]]&amp;Tabla1[[#This Row],[sem 03]])</f>
        <v/>
      </c>
      <c r="BE302" s="236"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9"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10"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10"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10" t="str">
        <f>IF(Tabla1[[#This Row],[Fecha Inicio grupo]]="","",IFERROR(VLOOKUP(Tabla1[[#This Row],[Mes de Alta como miembro]],Parámetros!$AM$2:$AN$16,2,0),"01/01/1900"))</f>
        <v/>
      </c>
    </row>
    <row r="303" spans="1:63" ht="14.45">
      <c r="A303" s="69">
        <v>300</v>
      </c>
      <c r="B303" s="30"/>
      <c r="C303" s="35"/>
      <c r="D303" s="43"/>
      <c r="E303" s="65"/>
      <c r="F303" s="46"/>
      <c r="G303" s="46"/>
      <c r="H303" s="165"/>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1"/>
      <c r="P303" s="35"/>
      <c r="Q303" s="68"/>
      <c r="R303" s="68"/>
      <c r="S303" s="68"/>
      <c r="T303" s="68"/>
      <c r="U303" s="244" t="str">
        <f>IF(F303="","",Tabla1[[#This Row],[Fecha Inicio grupo]]+3*7-7)</f>
        <v/>
      </c>
      <c r="V303" s="245"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6"/>
      <c r="AP303" s="247" t="str">
        <f>IF(F303="","",IFERROR(VLOOKUP(SUBSTITUTE(SUBSTITUTE(Tabla1[[#This Row],[Uso Sistemas]],"T","P"),"N","F"),Parámetros!$M$2:$N$17,2,0),"Completar hasta 3ra sem. para evaluar a Probacionista"))</f>
        <v/>
      </c>
      <c r="AQ303" s="40"/>
      <c r="AR303" s="40"/>
      <c r="AS303" s="40"/>
      <c r="AT303" s="29"/>
      <c r="AU303" s="56"/>
      <c r="AV303" s="56"/>
      <c r="AW303" s="56"/>
      <c r="AX303" s="249" t="str">
        <f>IF(V303="","",EOMONTH(EDATE(Tabla1[[#This Row],[Fecha Finalización]],2),0))</f>
        <v/>
      </c>
      <c r="AY303" s="40"/>
      <c r="AZ303" s="250" t="str">
        <f>IF(V303="","",EOMONTH(EDATE(Tabla1[[#This Row],[Fecha Finalización]],3),0))</f>
        <v/>
      </c>
      <c r="BA303" s="40"/>
      <c r="BB303" s="40"/>
      <c r="BC303" s="237"/>
      <c r="BD303" s="235" t="str">
        <f>IF(F303="","",Tabla1[[#This Row],[sem 01]]&amp;Tabla1[[#This Row],[sem 02]]&amp;Tabla1[[#This Row],[sem 03]])</f>
        <v/>
      </c>
      <c r="BE303" s="236"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9"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10"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10"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10" t="str">
        <f>IF(Tabla1[[#This Row],[Fecha Inicio grupo]]="","",IFERROR(VLOOKUP(Tabla1[[#This Row],[Mes de Alta como miembro]],Parámetros!$AM$2:$AN$16,2,0),"01/01/1900"))</f>
        <v/>
      </c>
    </row>
    <row r="304" spans="1:63" ht="14.45">
      <c r="A304" s="69">
        <v>301</v>
      </c>
      <c r="B304" s="30"/>
      <c r="C304" s="35"/>
      <c r="D304" s="43"/>
      <c r="E304" s="65"/>
      <c r="F304" s="46"/>
      <c r="G304" s="46"/>
      <c r="H304" s="165"/>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1"/>
      <c r="P304" s="35"/>
      <c r="Q304" s="68"/>
      <c r="R304" s="68"/>
      <c r="S304" s="68"/>
      <c r="T304" s="68"/>
      <c r="U304" s="244" t="str">
        <f>IF(F304="","",Tabla1[[#This Row],[Fecha Inicio grupo]]+3*7-7)</f>
        <v/>
      </c>
      <c r="V304" s="245"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6"/>
      <c r="AP304" s="247" t="str">
        <f>IF(F304="","",IFERROR(VLOOKUP(SUBSTITUTE(SUBSTITUTE(Tabla1[[#This Row],[Uso Sistemas]],"T","P"),"N","F"),Parámetros!$M$2:$N$17,2,0),"Completar hasta 3ra sem. para evaluar a Probacionista"))</f>
        <v/>
      </c>
      <c r="AQ304" s="40"/>
      <c r="AR304" s="40"/>
      <c r="AS304" s="40"/>
      <c r="AT304" s="29"/>
      <c r="AU304" s="56"/>
      <c r="AV304" s="56"/>
      <c r="AW304" s="56"/>
      <c r="AX304" s="249" t="str">
        <f>IF(V304="","",EOMONTH(EDATE(Tabla1[[#This Row],[Fecha Finalización]],2),0))</f>
        <v/>
      </c>
      <c r="AY304" s="40"/>
      <c r="AZ304" s="250" t="str">
        <f>IF(V304="","",EOMONTH(EDATE(Tabla1[[#This Row],[Fecha Finalización]],3),0))</f>
        <v/>
      </c>
      <c r="BA304" s="40"/>
      <c r="BB304" s="40"/>
      <c r="BC304" s="237"/>
      <c r="BD304" s="235" t="str">
        <f>IF(F304="","",Tabla1[[#This Row],[sem 01]]&amp;Tabla1[[#This Row],[sem 02]]&amp;Tabla1[[#This Row],[sem 03]])</f>
        <v/>
      </c>
      <c r="BE304" s="236"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9"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10"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10"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10" t="str">
        <f>IF(Tabla1[[#This Row],[Fecha Inicio grupo]]="","",IFERROR(VLOOKUP(Tabla1[[#This Row],[Mes de Alta como miembro]],Parámetros!$AM$2:$AN$16,2,0),"01/01/1900"))</f>
        <v/>
      </c>
    </row>
    <row r="305" spans="1:63" ht="14.45">
      <c r="A305" s="69">
        <v>302</v>
      </c>
      <c r="B305" s="30"/>
      <c r="C305" s="35"/>
      <c r="D305" s="43"/>
      <c r="E305" s="65"/>
      <c r="F305" s="46"/>
      <c r="G305" s="46"/>
      <c r="H305" s="165"/>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1"/>
      <c r="P305" s="35"/>
      <c r="Q305" s="68"/>
      <c r="R305" s="68"/>
      <c r="S305" s="68"/>
      <c r="T305" s="68"/>
      <c r="U305" s="244" t="str">
        <f>IF(F305="","",Tabla1[[#This Row],[Fecha Inicio grupo]]+3*7-7)</f>
        <v/>
      </c>
      <c r="V305" s="245"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6"/>
      <c r="AP305" s="247" t="str">
        <f>IF(F305="","",IFERROR(VLOOKUP(SUBSTITUTE(SUBSTITUTE(Tabla1[[#This Row],[Uso Sistemas]],"T","P"),"N","F"),Parámetros!$M$2:$N$17,2,0),"Completar hasta 3ra sem. para evaluar a Probacionista"))</f>
        <v/>
      </c>
      <c r="AQ305" s="40"/>
      <c r="AR305" s="40"/>
      <c r="AS305" s="40"/>
      <c r="AT305" s="29"/>
      <c r="AU305" s="56"/>
      <c r="AV305" s="56"/>
      <c r="AW305" s="56"/>
      <c r="AX305" s="249" t="str">
        <f>IF(V305="","",EOMONTH(EDATE(Tabla1[[#This Row],[Fecha Finalización]],2),0))</f>
        <v/>
      </c>
      <c r="AY305" s="40"/>
      <c r="AZ305" s="250" t="str">
        <f>IF(V305="","",EOMONTH(EDATE(Tabla1[[#This Row],[Fecha Finalización]],3),0))</f>
        <v/>
      </c>
      <c r="BA305" s="40"/>
      <c r="BB305" s="40"/>
      <c r="BC305" s="237"/>
      <c r="BD305" s="235" t="str">
        <f>IF(F305="","",Tabla1[[#This Row],[sem 01]]&amp;Tabla1[[#This Row],[sem 02]]&amp;Tabla1[[#This Row],[sem 03]])</f>
        <v/>
      </c>
      <c r="BE305" s="236"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9"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10"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10"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10" t="str">
        <f>IF(Tabla1[[#This Row],[Fecha Inicio grupo]]="","",IFERROR(VLOOKUP(Tabla1[[#This Row],[Mes de Alta como miembro]],Parámetros!$AM$2:$AN$16,2,0),"01/01/1900"))</f>
        <v/>
      </c>
    </row>
    <row r="306" spans="1:63" ht="14.45">
      <c r="A306" s="69">
        <v>303</v>
      </c>
      <c r="B306" s="30"/>
      <c r="C306" s="35"/>
      <c r="D306" s="43"/>
      <c r="E306" s="65"/>
      <c r="F306" s="46"/>
      <c r="G306" s="46"/>
      <c r="H306" s="165"/>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1"/>
      <c r="P306" s="35"/>
      <c r="Q306" s="68"/>
      <c r="R306" s="68"/>
      <c r="S306" s="68"/>
      <c r="T306" s="68"/>
      <c r="U306" s="244" t="str">
        <f>IF(F306="","",Tabla1[[#This Row],[Fecha Inicio grupo]]+3*7-7)</f>
        <v/>
      </c>
      <c r="V306" s="245"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6"/>
      <c r="AP306" s="247" t="str">
        <f>IF(F306="","",IFERROR(VLOOKUP(SUBSTITUTE(SUBSTITUTE(Tabla1[[#This Row],[Uso Sistemas]],"T","P"),"N","F"),Parámetros!$M$2:$N$17,2,0),"Completar hasta 3ra sem. para evaluar a Probacionista"))</f>
        <v/>
      </c>
      <c r="AQ306" s="40"/>
      <c r="AR306" s="40"/>
      <c r="AS306" s="40"/>
      <c r="AT306" s="29"/>
      <c r="AU306" s="56"/>
      <c r="AV306" s="56"/>
      <c r="AW306" s="56"/>
      <c r="AX306" s="249" t="str">
        <f>IF(V306="","",EOMONTH(EDATE(Tabla1[[#This Row],[Fecha Finalización]],2),0))</f>
        <v/>
      </c>
      <c r="AY306" s="40"/>
      <c r="AZ306" s="250" t="str">
        <f>IF(V306="","",EOMONTH(EDATE(Tabla1[[#This Row],[Fecha Finalización]],3),0))</f>
        <v/>
      </c>
      <c r="BA306" s="40"/>
      <c r="BB306" s="40"/>
      <c r="BC306" s="237"/>
      <c r="BD306" s="235" t="str">
        <f>IF(F306="","",Tabla1[[#This Row],[sem 01]]&amp;Tabla1[[#This Row],[sem 02]]&amp;Tabla1[[#This Row],[sem 03]])</f>
        <v/>
      </c>
      <c r="BE306" s="236"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9"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10"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10"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10" t="str">
        <f>IF(Tabla1[[#This Row],[Fecha Inicio grupo]]="","",IFERROR(VLOOKUP(Tabla1[[#This Row],[Mes de Alta como miembro]],Parámetros!$AM$2:$AN$16,2,0),"01/01/1900"))</f>
        <v/>
      </c>
    </row>
    <row r="307" spans="1:63" ht="14.45">
      <c r="A307" s="69">
        <v>304</v>
      </c>
      <c r="B307" s="30"/>
      <c r="C307" s="35"/>
      <c r="D307" s="43"/>
      <c r="E307" s="65"/>
      <c r="F307" s="46"/>
      <c r="G307" s="46"/>
      <c r="H307" s="165"/>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1"/>
      <c r="P307" s="35"/>
      <c r="Q307" s="68"/>
      <c r="R307" s="68"/>
      <c r="S307" s="68"/>
      <c r="T307" s="68"/>
      <c r="U307" s="244" t="str">
        <f>IF(F307="","",Tabla1[[#This Row],[Fecha Inicio grupo]]+3*7-7)</f>
        <v/>
      </c>
      <c r="V307" s="245"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6"/>
      <c r="AP307" s="247" t="str">
        <f>IF(F307="","",IFERROR(VLOOKUP(SUBSTITUTE(SUBSTITUTE(Tabla1[[#This Row],[Uso Sistemas]],"T","P"),"N","F"),Parámetros!$M$2:$N$17,2,0),"Completar hasta 3ra sem. para evaluar a Probacionista"))</f>
        <v/>
      </c>
      <c r="AQ307" s="40"/>
      <c r="AR307" s="40"/>
      <c r="AS307" s="40"/>
      <c r="AT307" s="29"/>
      <c r="AU307" s="56"/>
      <c r="AV307" s="56"/>
      <c r="AW307" s="56"/>
      <c r="AX307" s="249" t="str">
        <f>IF(V307="","",EOMONTH(EDATE(Tabla1[[#This Row],[Fecha Finalización]],2),0))</f>
        <v/>
      </c>
      <c r="AY307" s="40"/>
      <c r="AZ307" s="250" t="str">
        <f>IF(V307="","",EOMONTH(EDATE(Tabla1[[#This Row],[Fecha Finalización]],3),0))</f>
        <v/>
      </c>
      <c r="BA307" s="40"/>
      <c r="BB307" s="40"/>
      <c r="BC307" s="237"/>
      <c r="BD307" s="235" t="str">
        <f>IF(F307="","",Tabla1[[#This Row],[sem 01]]&amp;Tabla1[[#This Row],[sem 02]]&amp;Tabla1[[#This Row],[sem 03]])</f>
        <v/>
      </c>
      <c r="BE307" s="236"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9"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10"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10"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10" t="str">
        <f>IF(Tabla1[[#This Row],[Fecha Inicio grupo]]="","",IFERROR(VLOOKUP(Tabla1[[#This Row],[Mes de Alta como miembro]],Parámetros!$AM$2:$AN$16,2,0),"01/01/1900"))</f>
        <v/>
      </c>
    </row>
    <row r="308" spans="1:63" ht="14.45">
      <c r="A308" s="69">
        <v>305</v>
      </c>
      <c r="B308" s="30"/>
      <c r="C308" s="35"/>
      <c r="D308" s="43"/>
      <c r="E308" s="65"/>
      <c r="F308" s="46"/>
      <c r="G308" s="46"/>
      <c r="H308" s="165"/>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1"/>
      <c r="P308" s="35"/>
      <c r="Q308" s="68"/>
      <c r="R308" s="68"/>
      <c r="S308" s="68"/>
      <c r="T308" s="68"/>
      <c r="U308" s="244" t="str">
        <f>IF(F308="","",Tabla1[[#This Row],[Fecha Inicio grupo]]+3*7-7)</f>
        <v/>
      </c>
      <c r="V308" s="245"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6"/>
      <c r="AP308" s="247" t="str">
        <f>IF(F308="","",IFERROR(VLOOKUP(SUBSTITUTE(SUBSTITUTE(Tabla1[[#This Row],[Uso Sistemas]],"T","P"),"N","F"),Parámetros!$M$2:$N$17,2,0),"Completar hasta 3ra sem. para evaluar a Probacionista"))</f>
        <v/>
      </c>
      <c r="AQ308" s="40"/>
      <c r="AR308" s="40"/>
      <c r="AS308" s="40"/>
      <c r="AT308" s="29"/>
      <c r="AU308" s="56"/>
      <c r="AV308" s="56"/>
      <c r="AW308" s="56"/>
      <c r="AX308" s="249" t="str">
        <f>IF(V308="","",EOMONTH(EDATE(Tabla1[[#This Row],[Fecha Finalización]],2),0))</f>
        <v/>
      </c>
      <c r="AY308" s="40"/>
      <c r="AZ308" s="250" t="str">
        <f>IF(V308="","",EOMONTH(EDATE(Tabla1[[#This Row],[Fecha Finalización]],3),0))</f>
        <v/>
      </c>
      <c r="BA308" s="40"/>
      <c r="BB308" s="40"/>
      <c r="BC308" s="237"/>
      <c r="BD308" s="235" t="str">
        <f>IF(F308="","",Tabla1[[#This Row],[sem 01]]&amp;Tabla1[[#This Row],[sem 02]]&amp;Tabla1[[#This Row],[sem 03]])</f>
        <v/>
      </c>
      <c r="BE308" s="236"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9"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10"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10"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10" t="str">
        <f>IF(Tabla1[[#This Row],[Fecha Inicio grupo]]="","",IFERROR(VLOOKUP(Tabla1[[#This Row],[Mes de Alta como miembro]],Parámetros!$AM$2:$AN$16,2,0),"01/01/1900"))</f>
        <v/>
      </c>
    </row>
    <row r="309" spans="1:63" ht="14.45">
      <c r="A309" s="69">
        <v>306</v>
      </c>
      <c r="B309" s="30"/>
      <c r="C309" s="35"/>
      <c r="D309" s="43"/>
      <c r="E309" s="65"/>
      <c r="F309" s="46"/>
      <c r="G309" s="46"/>
      <c r="H309" s="165"/>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1"/>
      <c r="P309" s="35"/>
      <c r="Q309" s="68"/>
      <c r="R309" s="68"/>
      <c r="S309" s="68"/>
      <c r="T309" s="68"/>
      <c r="U309" s="244" t="str">
        <f>IF(F309="","",Tabla1[[#This Row],[Fecha Inicio grupo]]+3*7-7)</f>
        <v/>
      </c>
      <c r="V309" s="245"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6"/>
      <c r="AP309" s="247" t="str">
        <f>IF(F309="","",IFERROR(VLOOKUP(SUBSTITUTE(SUBSTITUTE(Tabla1[[#This Row],[Uso Sistemas]],"T","P"),"N","F"),Parámetros!$M$2:$N$17,2,0),"Completar hasta 3ra sem. para evaluar a Probacionista"))</f>
        <v/>
      </c>
      <c r="AQ309" s="40"/>
      <c r="AR309" s="40"/>
      <c r="AS309" s="40"/>
      <c r="AT309" s="29"/>
      <c r="AU309" s="56"/>
      <c r="AV309" s="56"/>
      <c r="AW309" s="56"/>
      <c r="AX309" s="249" t="str">
        <f>IF(V309="","",EOMONTH(EDATE(Tabla1[[#This Row],[Fecha Finalización]],2),0))</f>
        <v/>
      </c>
      <c r="AY309" s="40"/>
      <c r="AZ309" s="250" t="str">
        <f>IF(V309="","",EOMONTH(EDATE(Tabla1[[#This Row],[Fecha Finalización]],3),0))</f>
        <v/>
      </c>
      <c r="BA309" s="40"/>
      <c r="BB309" s="40"/>
      <c r="BC309" s="237"/>
      <c r="BD309" s="235" t="str">
        <f>IF(F309="","",Tabla1[[#This Row],[sem 01]]&amp;Tabla1[[#This Row],[sem 02]]&amp;Tabla1[[#This Row],[sem 03]])</f>
        <v/>
      </c>
      <c r="BE309" s="236"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9"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10"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10"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10" t="str">
        <f>IF(Tabla1[[#This Row],[Fecha Inicio grupo]]="","",IFERROR(VLOOKUP(Tabla1[[#This Row],[Mes de Alta como miembro]],Parámetros!$AM$2:$AN$16,2,0),"01/01/1900"))</f>
        <v/>
      </c>
    </row>
    <row r="310" spans="1:63" ht="14.45">
      <c r="A310" s="69">
        <v>307</v>
      </c>
      <c r="B310" s="30"/>
      <c r="C310" s="35"/>
      <c r="D310" s="43"/>
      <c r="E310" s="65"/>
      <c r="F310" s="46"/>
      <c r="G310" s="46"/>
      <c r="H310" s="165"/>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1"/>
      <c r="P310" s="35"/>
      <c r="Q310" s="68"/>
      <c r="R310" s="68"/>
      <c r="S310" s="68"/>
      <c r="T310" s="68"/>
      <c r="U310" s="244" t="str">
        <f>IF(F310="","",Tabla1[[#This Row],[Fecha Inicio grupo]]+3*7-7)</f>
        <v/>
      </c>
      <c r="V310" s="245"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6"/>
      <c r="AP310" s="247" t="str">
        <f>IF(F310="","",IFERROR(VLOOKUP(SUBSTITUTE(SUBSTITUTE(Tabla1[[#This Row],[Uso Sistemas]],"T","P"),"N","F"),Parámetros!$M$2:$N$17,2,0),"Completar hasta 3ra sem. para evaluar a Probacionista"))</f>
        <v/>
      </c>
      <c r="AQ310" s="40"/>
      <c r="AR310" s="40"/>
      <c r="AS310" s="40"/>
      <c r="AT310" s="29"/>
      <c r="AU310" s="56"/>
      <c r="AV310" s="56"/>
      <c r="AW310" s="56"/>
      <c r="AX310" s="249" t="str">
        <f>IF(V310="","",EOMONTH(EDATE(Tabla1[[#This Row],[Fecha Finalización]],2),0))</f>
        <v/>
      </c>
      <c r="AY310" s="40"/>
      <c r="AZ310" s="250" t="str">
        <f>IF(V310="","",EOMONTH(EDATE(Tabla1[[#This Row],[Fecha Finalización]],3),0))</f>
        <v/>
      </c>
      <c r="BA310" s="40"/>
      <c r="BB310" s="40"/>
      <c r="BC310" s="237"/>
      <c r="BD310" s="235" t="str">
        <f>IF(F310="","",Tabla1[[#This Row],[sem 01]]&amp;Tabla1[[#This Row],[sem 02]]&amp;Tabla1[[#This Row],[sem 03]])</f>
        <v/>
      </c>
      <c r="BE310" s="236"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9"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10"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10"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10" t="str">
        <f>IF(Tabla1[[#This Row],[Fecha Inicio grupo]]="","",IFERROR(VLOOKUP(Tabla1[[#This Row],[Mes de Alta como miembro]],Parámetros!$AM$2:$AN$16,2,0),"01/01/1900"))</f>
        <v/>
      </c>
    </row>
    <row r="311" spans="1:63" ht="14.45">
      <c r="A311" s="69">
        <v>308</v>
      </c>
      <c r="B311" s="30"/>
      <c r="C311" s="35"/>
      <c r="D311" s="43"/>
      <c r="E311" s="65"/>
      <c r="F311" s="46"/>
      <c r="G311" s="46"/>
      <c r="H311" s="165"/>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1"/>
      <c r="P311" s="35"/>
      <c r="Q311" s="68"/>
      <c r="R311" s="68"/>
      <c r="S311" s="68"/>
      <c r="T311" s="68"/>
      <c r="U311" s="244" t="str">
        <f>IF(F311="","",Tabla1[[#This Row],[Fecha Inicio grupo]]+3*7-7)</f>
        <v/>
      </c>
      <c r="V311" s="245"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6"/>
      <c r="AP311" s="247" t="str">
        <f>IF(F311="","",IFERROR(VLOOKUP(SUBSTITUTE(SUBSTITUTE(Tabla1[[#This Row],[Uso Sistemas]],"T","P"),"N","F"),Parámetros!$M$2:$N$17,2,0),"Completar hasta 3ra sem. para evaluar a Probacionista"))</f>
        <v/>
      </c>
      <c r="AQ311" s="40"/>
      <c r="AR311" s="40"/>
      <c r="AS311" s="40"/>
      <c r="AT311" s="29"/>
      <c r="AU311" s="56"/>
      <c r="AV311" s="56"/>
      <c r="AW311" s="56"/>
      <c r="AX311" s="249" t="str">
        <f>IF(V311="","",EOMONTH(EDATE(Tabla1[[#This Row],[Fecha Finalización]],2),0))</f>
        <v/>
      </c>
      <c r="AY311" s="40"/>
      <c r="AZ311" s="250" t="str">
        <f>IF(V311="","",EOMONTH(EDATE(Tabla1[[#This Row],[Fecha Finalización]],3),0))</f>
        <v/>
      </c>
      <c r="BA311" s="40"/>
      <c r="BB311" s="40"/>
      <c r="BC311" s="237"/>
      <c r="BD311" s="235" t="str">
        <f>IF(F311="","",Tabla1[[#This Row],[sem 01]]&amp;Tabla1[[#This Row],[sem 02]]&amp;Tabla1[[#This Row],[sem 03]])</f>
        <v/>
      </c>
      <c r="BE311" s="236"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9"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10"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10"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10" t="str">
        <f>IF(Tabla1[[#This Row],[Fecha Inicio grupo]]="","",IFERROR(VLOOKUP(Tabla1[[#This Row],[Mes de Alta como miembro]],Parámetros!$AM$2:$AN$16,2,0),"01/01/1900"))</f>
        <v/>
      </c>
    </row>
    <row r="312" spans="1:63" ht="14.45">
      <c r="A312" s="69">
        <v>309</v>
      </c>
      <c r="B312" s="30"/>
      <c r="C312" s="35"/>
      <c r="D312" s="43"/>
      <c r="E312" s="65"/>
      <c r="F312" s="46"/>
      <c r="G312" s="46"/>
      <c r="H312" s="165"/>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1"/>
      <c r="P312" s="35"/>
      <c r="Q312" s="68"/>
      <c r="R312" s="68"/>
      <c r="S312" s="68"/>
      <c r="T312" s="68"/>
      <c r="U312" s="244" t="str">
        <f>IF(F312="","",Tabla1[[#This Row],[Fecha Inicio grupo]]+3*7-7)</f>
        <v/>
      </c>
      <c r="V312" s="245"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6"/>
      <c r="AP312" s="247" t="str">
        <f>IF(F312="","",IFERROR(VLOOKUP(SUBSTITUTE(SUBSTITUTE(Tabla1[[#This Row],[Uso Sistemas]],"T","P"),"N","F"),Parámetros!$M$2:$N$17,2,0),"Completar hasta 3ra sem. para evaluar a Probacionista"))</f>
        <v/>
      </c>
      <c r="AQ312" s="40"/>
      <c r="AR312" s="40"/>
      <c r="AS312" s="40"/>
      <c r="AT312" s="29"/>
      <c r="AU312" s="56"/>
      <c r="AV312" s="56"/>
      <c r="AW312" s="56"/>
      <c r="AX312" s="249" t="str">
        <f>IF(V312="","",EOMONTH(EDATE(Tabla1[[#This Row],[Fecha Finalización]],2),0))</f>
        <v/>
      </c>
      <c r="AY312" s="40"/>
      <c r="AZ312" s="250" t="str">
        <f>IF(V312="","",EOMONTH(EDATE(Tabla1[[#This Row],[Fecha Finalización]],3),0))</f>
        <v/>
      </c>
      <c r="BA312" s="40"/>
      <c r="BB312" s="40"/>
      <c r="BC312" s="237"/>
      <c r="BD312" s="235" t="str">
        <f>IF(F312="","",Tabla1[[#This Row],[sem 01]]&amp;Tabla1[[#This Row],[sem 02]]&amp;Tabla1[[#This Row],[sem 03]])</f>
        <v/>
      </c>
      <c r="BE312" s="236"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9"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10"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10"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10" t="str">
        <f>IF(Tabla1[[#This Row],[Fecha Inicio grupo]]="","",IFERROR(VLOOKUP(Tabla1[[#This Row],[Mes de Alta como miembro]],Parámetros!$AM$2:$AN$16,2,0),"01/01/1900"))</f>
        <v/>
      </c>
    </row>
    <row r="313" spans="1:63" ht="14.45">
      <c r="A313" s="69">
        <v>310</v>
      </c>
      <c r="B313" s="30"/>
      <c r="C313" s="35"/>
      <c r="D313" s="43"/>
      <c r="E313" s="65"/>
      <c r="F313" s="46"/>
      <c r="G313" s="46"/>
      <c r="H313" s="165"/>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1"/>
      <c r="P313" s="35"/>
      <c r="Q313" s="68"/>
      <c r="R313" s="68"/>
      <c r="S313" s="68"/>
      <c r="T313" s="68"/>
      <c r="U313" s="244" t="str">
        <f>IF(F313="","",Tabla1[[#This Row],[Fecha Inicio grupo]]+3*7-7)</f>
        <v/>
      </c>
      <c r="V313" s="245"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6"/>
      <c r="AP313" s="247" t="str">
        <f>IF(F313="","",IFERROR(VLOOKUP(SUBSTITUTE(SUBSTITUTE(Tabla1[[#This Row],[Uso Sistemas]],"T","P"),"N","F"),Parámetros!$M$2:$N$17,2,0),"Completar hasta 3ra sem. para evaluar a Probacionista"))</f>
        <v/>
      </c>
      <c r="AQ313" s="40"/>
      <c r="AR313" s="40"/>
      <c r="AS313" s="40"/>
      <c r="AT313" s="29"/>
      <c r="AU313" s="56"/>
      <c r="AV313" s="56"/>
      <c r="AW313" s="56"/>
      <c r="AX313" s="249" t="str">
        <f>IF(V313="","",EOMONTH(EDATE(Tabla1[[#This Row],[Fecha Finalización]],2),0))</f>
        <v/>
      </c>
      <c r="AY313" s="40"/>
      <c r="AZ313" s="250" t="str">
        <f>IF(V313="","",EOMONTH(EDATE(Tabla1[[#This Row],[Fecha Finalización]],3),0))</f>
        <v/>
      </c>
      <c r="BA313" s="40"/>
      <c r="BB313" s="40"/>
      <c r="BC313" s="237"/>
      <c r="BD313" s="235" t="str">
        <f>IF(F313="","",Tabla1[[#This Row],[sem 01]]&amp;Tabla1[[#This Row],[sem 02]]&amp;Tabla1[[#This Row],[sem 03]])</f>
        <v/>
      </c>
      <c r="BE313" s="236"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9"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10"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10"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10" t="str">
        <f>IF(Tabla1[[#This Row],[Fecha Inicio grupo]]="","",IFERROR(VLOOKUP(Tabla1[[#This Row],[Mes de Alta como miembro]],Parámetros!$AM$2:$AN$16,2,0),"01/01/1900"))</f>
        <v/>
      </c>
    </row>
    <row r="314" spans="1:63" ht="14.45">
      <c r="A314" s="69">
        <v>311</v>
      </c>
      <c r="B314" s="30"/>
      <c r="C314" s="35"/>
      <c r="D314" s="43"/>
      <c r="E314" s="65"/>
      <c r="F314" s="46"/>
      <c r="G314" s="46"/>
      <c r="H314" s="165"/>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1"/>
      <c r="P314" s="35"/>
      <c r="Q314" s="68"/>
      <c r="R314" s="68"/>
      <c r="S314" s="68"/>
      <c r="T314" s="68"/>
      <c r="U314" s="244" t="str">
        <f>IF(F314="","",Tabla1[[#This Row],[Fecha Inicio grupo]]+3*7-7)</f>
        <v/>
      </c>
      <c r="V314" s="245"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6"/>
      <c r="AP314" s="247" t="str">
        <f>IF(F314="","",IFERROR(VLOOKUP(SUBSTITUTE(SUBSTITUTE(Tabla1[[#This Row],[Uso Sistemas]],"T","P"),"N","F"),Parámetros!$M$2:$N$17,2,0),"Completar hasta 3ra sem. para evaluar a Probacionista"))</f>
        <v/>
      </c>
      <c r="AQ314" s="40"/>
      <c r="AR314" s="40"/>
      <c r="AS314" s="40"/>
      <c r="AT314" s="29"/>
      <c r="AU314" s="56"/>
      <c r="AV314" s="56"/>
      <c r="AW314" s="56"/>
      <c r="AX314" s="249" t="str">
        <f>IF(V314="","",EOMONTH(EDATE(Tabla1[[#This Row],[Fecha Finalización]],2),0))</f>
        <v/>
      </c>
      <c r="AY314" s="40"/>
      <c r="AZ314" s="250" t="str">
        <f>IF(V314="","",EOMONTH(EDATE(Tabla1[[#This Row],[Fecha Finalización]],3),0))</f>
        <v/>
      </c>
      <c r="BA314" s="40"/>
      <c r="BB314" s="40"/>
      <c r="BC314" s="237"/>
      <c r="BD314" s="235" t="str">
        <f>IF(F314="","",Tabla1[[#This Row],[sem 01]]&amp;Tabla1[[#This Row],[sem 02]]&amp;Tabla1[[#This Row],[sem 03]])</f>
        <v/>
      </c>
      <c r="BE314" s="236"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9"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10"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10"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10" t="str">
        <f>IF(Tabla1[[#This Row],[Fecha Inicio grupo]]="","",IFERROR(VLOOKUP(Tabla1[[#This Row],[Mes de Alta como miembro]],Parámetros!$AM$2:$AN$16,2,0),"01/01/1900"))</f>
        <v/>
      </c>
    </row>
    <row r="315" spans="1:63" ht="14.45">
      <c r="A315" s="69">
        <v>312</v>
      </c>
      <c r="B315" s="30"/>
      <c r="C315" s="35"/>
      <c r="D315" s="43"/>
      <c r="E315" s="65"/>
      <c r="F315" s="46"/>
      <c r="G315" s="46"/>
      <c r="H315" s="165"/>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1"/>
      <c r="P315" s="35"/>
      <c r="Q315" s="68"/>
      <c r="R315" s="68"/>
      <c r="S315" s="68"/>
      <c r="T315" s="68"/>
      <c r="U315" s="244" t="str">
        <f>IF(F315="","",Tabla1[[#This Row],[Fecha Inicio grupo]]+3*7-7)</f>
        <v/>
      </c>
      <c r="V315" s="245"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6"/>
      <c r="AP315" s="247" t="str">
        <f>IF(F315="","",IFERROR(VLOOKUP(SUBSTITUTE(SUBSTITUTE(Tabla1[[#This Row],[Uso Sistemas]],"T","P"),"N","F"),Parámetros!$M$2:$N$17,2,0),"Completar hasta 3ra sem. para evaluar a Probacionista"))</f>
        <v/>
      </c>
      <c r="AQ315" s="40"/>
      <c r="AR315" s="40"/>
      <c r="AS315" s="40"/>
      <c r="AT315" s="29"/>
      <c r="AU315" s="56"/>
      <c r="AV315" s="56"/>
      <c r="AW315" s="56"/>
      <c r="AX315" s="249" t="str">
        <f>IF(V315="","",EOMONTH(EDATE(Tabla1[[#This Row],[Fecha Finalización]],2),0))</f>
        <v/>
      </c>
      <c r="AY315" s="40"/>
      <c r="AZ315" s="250" t="str">
        <f>IF(V315="","",EOMONTH(EDATE(Tabla1[[#This Row],[Fecha Finalización]],3),0))</f>
        <v/>
      </c>
      <c r="BA315" s="40"/>
      <c r="BB315" s="40"/>
      <c r="BC315" s="237"/>
      <c r="BD315" s="235" t="str">
        <f>IF(F315="","",Tabla1[[#This Row],[sem 01]]&amp;Tabla1[[#This Row],[sem 02]]&amp;Tabla1[[#This Row],[sem 03]])</f>
        <v/>
      </c>
      <c r="BE315" s="236"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9"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10"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10"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10" t="str">
        <f>IF(Tabla1[[#This Row],[Fecha Inicio grupo]]="","",IFERROR(VLOOKUP(Tabla1[[#This Row],[Mes de Alta como miembro]],Parámetros!$AM$2:$AN$16,2,0),"01/01/1900"))</f>
        <v/>
      </c>
    </row>
    <row r="316" spans="1:63" ht="14.45">
      <c r="A316" s="69">
        <v>313</v>
      </c>
      <c r="B316" s="30"/>
      <c r="C316" s="35"/>
      <c r="D316" s="43"/>
      <c r="E316" s="65"/>
      <c r="F316" s="46"/>
      <c r="G316" s="46"/>
      <c r="H316" s="165"/>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1"/>
      <c r="P316" s="35"/>
      <c r="Q316" s="68"/>
      <c r="R316" s="68"/>
      <c r="S316" s="68"/>
      <c r="T316" s="68"/>
      <c r="U316" s="244" t="str">
        <f>IF(F316="","",Tabla1[[#This Row],[Fecha Inicio grupo]]+3*7-7)</f>
        <v/>
      </c>
      <c r="V316" s="245"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6"/>
      <c r="AP316" s="247" t="str">
        <f>IF(F316="","",IFERROR(VLOOKUP(SUBSTITUTE(SUBSTITUTE(Tabla1[[#This Row],[Uso Sistemas]],"T","P"),"N","F"),Parámetros!$M$2:$N$17,2,0),"Completar hasta 3ra sem. para evaluar a Probacionista"))</f>
        <v/>
      </c>
      <c r="AQ316" s="40"/>
      <c r="AR316" s="40"/>
      <c r="AS316" s="40"/>
      <c r="AT316" s="29"/>
      <c r="AU316" s="56"/>
      <c r="AV316" s="56"/>
      <c r="AW316" s="56"/>
      <c r="AX316" s="249" t="str">
        <f>IF(V316="","",EOMONTH(EDATE(Tabla1[[#This Row],[Fecha Finalización]],2),0))</f>
        <v/>
      </c>
      <c r="AY316" s="40"/>
      <c r="AZ316" s="250" t="str">
        <f>IF(V316="","",EOMONTH(EDATE(Tabla1[[#This Row],[Fecha Finalización]],3),0))</f>
        <v/>
      </c>
      <c r="BA316" s="40"/>
      <c r="BB316" s="40"/>
      <c r="BC316" s="237"/>
      <c r="BD316" s="235" t="str">
        <f>IF(F316="","",Tabla1[[#This Row],[sem 01]]&amp;Tabla1[[#This Row],[sem 02]]&amp;Tabla1[[#This Row],[sem 03]])</f>
        <v/>
      </c>
      <c r="BE316" s="236"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9"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10"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10"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10" t="str">
        <f>IF(Tabla1[[#This Row],[Fecha Inicio grupo]]="","",IFERROR(VLOOKUP(Tabla1[[#This Row],[Mes de Alta como miembro]],Parámetros!$AM$2:$AN$16,2,0),"01/01/1900"))</f>
        <v/>
      </c>
    </row>
    <row r="317" spans="1:63" ht="14.45">
      <c r="A317" s="69">
        <v>314</v>
      </c>
      <c r="B317" s="30"/>
      <c r="C317" s="35"/>
      <c r="D317" s="43"/>
      <c r="E317" s="65"/>
      <c r="F317" s="46"/>
      <c r="G317" s="46"/>
      <c r="H317" s="165"/>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1"/>
      <c r="P317" s="35"/>
      <c r="Q317" s="68"/>
      <c r="R317" s="68"/>
      <c r="S317" s="68"/>
      <c r="T317" s="68"/>
      <c r="U317" s="244" t="str">
        <f>IF(F317="","",Tabla1[[#This Row],[Fecha Inicio grupo]]+3*7-7)</f>
        <v/>
      </c>
      <c r="V317" s="245"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6"/>
      <c r="AP317" s="247" t="str">
        <f>IF(F317="","",IFERROR(VLOOKUP(SUBSTITUTE(SUBSTITUTE(Tabla1[[#This Row],[Uso Sistemas]],"T","P"),"N","F"),Parámetros!$M$2:$N$17,2,0),"Completar hasta 3ra sem. para evaluar a Probacionista"))</f>
        <v/>
      </c>
      <c r="AQ317" s="40"/>
      <c r="AR317" s="40"/>
      <c r="AS317" s="40"/>
      <c r="AT317" s="29"/>
      <c r="AU317" s="56"/>
      <c r="AV317" s="56"/>
      <c r="AW317" s="56"/>
      <c r="AX317" s="249" t="str">
        <f>IF(V317="","",EOMONTH(EDATE(Tabla1[[#This Row],[Fecha Finalización]],2),0))</f>
        <v/>
      </c>
      <c r="AY317" s="40"/>
      <c r="AZ317" s="250" t="str">
        <f>IF(V317="","",EOMONTH(EDATE(Tabla1[[#This Row],[Fecha Finalización]],3),0))</f>
        <v/>
      </c>
      <c r="BA317" s="40"/>
      <c r="BB317" s="40"/>
      <c r="BC317" s="237"/>
      <c r="BD317" s="235" t="str">
        <f>IF(F317="","",Tabla1[[#This Row],[sem 01]]&amp;Tabla1[[#This Row],[sem 02]]&amp;Tabla1[[#This Row],[sem 03]])</f>
        <v/>
      </c>
      <c r="BE317" s="236"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9"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10"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10"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10" t="str">
        <f>IF(Tabla1[[#This Row],[Fecha Inicio grupo]]="","",IFERROR(VLOOKUP(Tabla1[[#This Row],[Mes de Alta como miembro]],Parámetros!$AM$2:$AN$16,2,0),"01/01/1900"))</f>
        <v/>
      </c>
    </row>
    <row r="318" spans="1:63" ht="14.45">
      <c r="A318" s="69">
        <v>315</v>
      </c>
      <c r="B318" s="30"/>
      <c r="C318" s="35"/>
      <c r="D318" s="43"/>
      <c r="E318" s="65"/>
      <c r="F318" s="46"/>
      <c r="G318" s="46"/>
      <c r="H318" s="165"/>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1"/>
      <c r="P318" s="35"/>
      <c r="Q318" s="68"/>
      <c r="R318" s="68"/>
      <c r="S318" s="68"/>
      <c r="T318" s="68"/>
      <c r="U318" s="244" t="str">
        <f>IF(F318="","",Tabla1[[#This Row],[Fecha Inicio grupo]]+3*7-7)</f>
        <v/>
      </c>
      <c r="V318" s="245"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6"/>
      <c r="AP318" s="247" t="str">
        <f>IF(F318="","",IFERROR(VLOOKUP(SUBSTITUTE(SUBSTITUTE(Tabla1[[#This Row],[Uso Sistemas]],"T","P"),"N","F"),Parámetros!$M$2:$N$17,2,0),"Completar hasta 3ra sem. para evaluar a Probacionista"))</f>
        <v/>
      </c>
      <c r="AQ318" s="40"/>
      <c r="AR318" s="40"/>
      <c r="AS318" s="40"/>
      <c r="AT318" s="29"/>
      <c r="AU318" s="56"/>
      <c r="AV318" s="56"/>
      <c r="AW318" s="56"/>
      <c r="AX318" s="249" t="str">
        <f>IF(V318="","",EOMONTH(EDATE(Tabla1[[#This Row],[Fecha Finalización]],2),0))</f>
        <v/>
      </c>
      <c r="AY318" s="40"/>
      <c r="AZ318" s="250" t="str">
        <f>IF(V318="","",EOMONTH(EDATE(Tabla1[[#This Row],[Fecha Finalización]],3),0))</f>
        <v/>
      </c>
      <c r="BA318" s="40"/>
      <c r="BB318" s="40"/>
      <c r="BC318" s="237"/>
      <c r="BD318" s="235" t="str">
        <f>IF(F318="","",Tabla1[[#This Row],[sem 01]]&amp;Tabla1[[#This Row],[sem 02]]&amp;Tabla1[[#This Row],[sem 03]])</f>
        <v/>
      </c>
      <c r="BE318" s="236"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9"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10"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10"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10" t="str">
        <f>IF(Tabla1[[#This Row],[Fecha Inicio grupo]]="","",IFERROR(VLOOKUP(Tabla1[[#This Row],[Mes de Alta como miembro]],Parámetros!$AM$2:$AN$16,2,0),"01/01/1900"))</f>
        <v/>
      </c>
    </row>
    <row r="319" spans="1:63" ht="14.45">
      <c r="A319" s="69">
        <v>316</v>
      </c>
      <c r="B319" s="30"/>
      <c r="C319" s="35"/>
      <c r="D319" s="43"/>
      <c r="E319" s="65"/>
      <c r="F319" s="46"/>
      <c r="G319" s="46"/>
      <c r="H319" s="165"/>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1"/>
      <c r="P319" s="35"/>
      <c r="Q319" s="68"/>
      <c r="R319" s="68"/>
      <c r="S319" s="68"/>
      <c r="T319" s="68"/>
      <c r="U319" s="244" t="str">
        <f>IF(F319="","",Tabla1[[#This Row],[Fecha Inicio grupo]]+3*7-7)</f>
        <v/>
      </c>
      <c r="V319" s="245"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6"/>
      <c r="AP319" s="247" t="str">
        <f>IF(F319="","",IFERROR(VLOOKUP(SUBSTITUTE(SUBSTITUTE(Tabla1[[#This Row],[Uso Sistemas]],"T","P"),"N","F"),Parámetros!$M$2:$N$17,2,0),"Completar hasta 3ra sem. para evaluar a Probacionista"))</f>
        <v/>
      </c>
      <c r="AQ319" s="40"/>
      <c r="AR319" s="40"/>
      <c r="AS319" s="40"/>
      <c r="AT319" s="29"/>
      <c r="AU319" s="56"/>
      <c r="AV319" s="56"/>
      <c r="AW319" s="56"/>
      <c r="AX319" s="249" t="str">
        <f>IF(V319="","",EOMONTH(EDATE(Tabla1[[#This Row],[Fecha Finalización]],2),0))</f>
        <v/>
      </c>
      <c r="AY319" s="40"/>
      <c r="AZ319" s="250" t="str">
        <f>IF(V319="","",EOMONTH(EDATE(Tabla1[[#This Row],[Fecha Finalización]],3),0))</f>
        <v/>
      </c>
      <c r="BA319" s="40"/>
      <c r="BB319" s="40"/>
      <c r="BC319" s="237"/>
      <c r="BD319" s="235" t="str">
        <f>IF(F319="","",Tabla1[[#This Row],[sem 01]]&amp;Tabla1[[#This Row],[sem 02]]&amp;Tabla1[[#This Row],[sem 03]])</f>
        <v/>
      </c>
      <c r="BE319" s="236"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9"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10"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10"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10" t="str">
        <f>IF(Tabla1[[#This Row],[Fecha Inicio grupo]]="","",IFERROR(VLOOKUP(Tabla1[[#This Row],[Mes de Alta como miembro]],Parámetros!$AM$2:$AN$16,2,0),"01/01/1900"))</f>
        <v/>
      </c>
    </row>
    <row r="320" spans="1:63" ht="14.45">
      <c r="A320" s="69">
        <v>317</v>
      </c>
      <c r="B320" s="30"/>
      <c r="C320" s="35"/>
      <c r="D320" s="43"/>
      <c r="E320" s="65"/>
      <c r="F320" s="46"/>
      <c r="G320" s="46"/>
      <c r="H320" s="165"/>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1"/>
      <c r="P320" s="35"/>
      <c r="Q320" s="68"/>
      <c r="R320" s="68"/>
      <c r="S320" s="68"/>
      <c r="T320" s="68"/>
      <c r="U320" s="244" t="str">
        <f>IF(F320="","",Tabla1[[#This Row],[Fecha Inicio grupo]]+3*7-7)</f>
        <v/>
      </c>
      <c r="V320" s="245"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6"/>
      <c r="AP320" s="247" t="str">
        <f>IF(F320="","",IFERROR(VLOOKUP(SUBSTITUTE(SUBSTITUTE(Tabla1[[#This Row],[Uso Sistemas]],"T","P"),"N","F"),Parámetros!$M$2:$N$17,2,0),"Completar hasta 3ra sem. para evaluar a Probacionista"))</f>
        <v/>
      </c>
      <c r="AQ320" s="40"/>
      <c r="AR320" s="40"/>
      <c r="AS320" s="40"/>
      <c r="AT320" s="29"/>
      <c r="AU320" s="56"/>
      <c r="AV320" s="56"/>
      <c r="AW320" s="56"/>
      <c r="AX320" s="249" t="str">
        <f>IF(V320="","",EOMONTH(EDATE(Tabla1[[#This Row],[Fecha Finalización]],2),0))</f>
        <v/>
      </c>
      <c r="AY320" s="40"/>
      <c r="AZ320" s="250" t="str">
        <f>IF(V320="","",EOMONTH(EDATE(Tabla1[[#This Row],[Fecha Finalización]],3),0))</f>
        <v/>
      </c>
      <c r="BA320" s="40"/>
      <c r="BB320" s="40"/>
      <c r="BC320" s="237"/>
      <c r="BD320" s="235" t="str">
        <f>IF(F320="","",Tabla1[[#This Row],[sem 01]]&amp;Tabla1[[#This Row],[sem 02]]&amp;Tabla1[[#This Row],[sem 03]])</f>
        <v/>
      </c>
      <c r="BE320" s="236"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9"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10"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10"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10" t="str">
        <f>IF(Tabla1[[#This Row],[Fecha Inicio grupo]]="","",IFERROR(VLOOKUP(Tabla1[[#This Row],[Mes de Alta como miembro]],Parámetros!$AM$2:$AN$16,2,0),"01/01/1900"))</f>
        <v/>
      </c>
    </row>
    <row r="321" spans="1:63" ht="14.45">
      <c r="A321" s="69">
        <v>318</v>
      </c>
      <c r="B321" s="30"/>
      <c r="C321" s="35"/>
      <c r="D321" s="43"/>
      <c r="E321" s="65"/>
      <c r="F321" s="46"/>
      <c r="G321" s="46"/>
      <c r="H321" s="165"/>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1"/>
      <c r="P321" s="35"/>
      <c r="Q321" s="68"/>
      <c r="R321" s="68"/>
      <c r="S321" s="68"/>
      <c r="T321" s="68"/>
      <c r="U321" s="244" t="str">
        <f>IF(F321="","",Tabla1[[#This Row],[Fecha Inicio grupo]]+3*7-7)</f>
        <v/>
      </c>
      <c r="V321" s="245"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6"/>
      <c r="AP321" s="247" t="str">
        <f>IF(F321="","",IFERROR(VLOOKUP(SUBSTITUTE(SUBSTITUTE(Tabla1[[#This Row],[Uso Sistemas]],"T","P"),"N","F"),Parámetros!$M$2:$N$17,2,0),"Completar hasta 3ra sem. para evaluar a Probacionista"))</f>
        <v/>
      </c>
      <c r="AQ321" s="40"/>
      <c r="AR321" s="40"/>
      <c r="AS321" s="40"/>
      <c r="AT321" s="29"/>
      <c r="AU321" s="56"/>
      <c r="AV321" s="56"/>
      <c r="AW321" s="56"/>
      <c r="AX321" s="249" t="str">
        <f>IF(V321="","",EOMONTH(EDATE(Tabla1[[#This Row],[Fecha Finalización]],2),0))</f>
        <v/>
      </c>
      <c r="AY321" s="40"/>
      <c r="AZ321" s="250" t="str">
        <f>IF(V321="","",EOMONTH(EDATE(Tabla1[[#This Row],[Fecha Finalización]],3),0))</f>
        <v/>
      </c>
      <c r="BA321" s="40"/>
      <c r="BB321" s="40"/>
      <c r="BC321" s="237"/>
      <c r="BD321" s="235" t="str">
        <f>IF(F321="","",Tabla1[[#This Row],[sem 01]]&amp;Tabla1[[#This Row],[sem 02]]&amp;Tabla1[[#This Row],[sem 03]])</f>
        <v/>
      </c>
      <c r="BE321" s="236"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9"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10"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10"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10" t="str">
        <f>IF(Tabla1[[#This Row],[Fecha Inicio grupo]]="","",IFERROR(VLOOKUP(Tabla1[[#This Row],[Mes de Alta como miembro]],Parámetros!$AM$2:$AN$16,2,0),"01/01/1900"))</f>
        <v/>
      </c>
    </row>
    <row r="322" spans="1:63" ht="14.45">
      <c r="A322" s="69">
        <v>319</v>
      </c>
      <c r="B322" s="30"/>
      <c r="C322" s="35"/>
      <c r="D322" s="43"/>
      <c r="E322" s="65"/>
      <c r="F322" s="46"/>
      <c r="G322" s="46"/>
      <c r="H322" s="165"/>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1"/>
      <c r="P322" s="35"/>
      <c r="Q322" s="68"/>
      <c r="R322" s="68"/>
      <c r="S322" s="68"/>
      <c r="T322" s="68"/>
      <c r="U322" s="244" t="str">
        <f>IF(F322="","",Tabla1[[#This Row],[Fecha Inicio grupo]]+3*7-7)</f>
        <v/>
      </c>
      <c r="V322" s="245"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6"/>
      <c r="AP322" s="247" t="str">
        <f>IF(F322="","",IFERROR(VLOOKUP(SUBSTITUTE(SUBSTITUTE(Tabla1[[#This Row],[Uso Sistemas]],"T","P"),"N","F"),Parámetros!$M$2:$N$17,2,0),"Completar hasta 3ra sem. para evaluar a Probacionista"))</f>
        <v/>
      </c>
      <c r="AQ322" s="40"/>
      <c r="AR322" s="40"/>
      <c r="AS322" s="40"/>
      <c r="AT322" s="29"/>
      <c r="AU322" s="56"/>
      <c r="AV322" s="56"/>
      <c r="AW322" s="56"/>
      <c r="AX322" s="249" t="str">
        <f>IF(V322="","",EOMONTH(EDATE(Tabla1[[#This Row],[Fecha Finalización]],2),0))</f>
        <v/>
      </c>
      <c r="AY322" s="40"/>
      <c r="AZ322" s="250" t="str">
        <f>IF(V322="","",EOMONTH(EDATE(Tabla1[[#This Row],[Fecha Finalización]],3),0))</f>
        <v/>
      </c>
      <c r="BA322" s="40"/>
      <c r="BB322" s="40"/>
      <c r="BC322" s="237"/>
      <c r="BD322" s="235" t="str">
        <f>IF(F322="","",Tabla1[[#This Row],[sem 01]]&amp;Tabla1[[#This Row],[sem 02]]&amp;Tabla1[[#This Row],[sem 03]])</f>
        <v/>
      </c>
      <c r="BE322" s="236"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9"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10"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10"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10" t="str">
        <f>IF(Tabla1[[#This Row],[Fecha Inicio grupo]]="","",IFERROR(VLOOKUP(Tabla1[[#This Row],[Mes de Alta como miembro]],Parámetros!$AM$2:$AN$16,2,0),"01/01/1900"))</f>
        <v/>
      </c>
    </row>
    <row r="323" spans="1:63" ht="14.45">
      <c r="A323" s="69">
        <v>320</v>
      </c>
      <c r="B323" s="30"/>
      <c r="C323" s="35"/>
      <c r="D323" s="43"/>
      <c r="E323" s="65"/>
      <c r="F323" s="46"/>
      <c r="G323" s="46"/>
      <c r="H323" s="165"/>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1"/>
      <c r="P323" s="35"/>
      <c r="Q323" s="68"/>
      <c r="R323" s="68"/>
      <c r="S323" s="68"/>
      <c r="T323" s="68"/>
      <c r="U323" s="244" t="str">
        <f>IF(F323="","",Tabla1[[#This Row],[Fecha Inicio grupo]]+3*7-7)</f>
        <v/>
      </c>
      <c r="V323" s="245"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6"/>
      <c r="AP323" s="247" t="str">
        <f>IF(F323="","",IFERROR(VLOOKUP(SUBSTITUTE(SUBSTITUTE(Tabla1[[#This Row],[Uso Sistemas]],"T","P"),"N","F"),Parámetros!$M$2:$N$17,2,0),"Completar hasta 3ra sem. para evaluar a Probacionista"))</f>
        <v/>
      </c>
      <c r="AQ323" s="40"/>
      <c r="AR323" s="40"/>
      <c r="AS323" s="40"/>
      <c r="AT323" s="29"/>
      <c r="AU323" s="56"/>
      <c r="AV323" s="56"/>
      <c r="AW323" s="56"/>
      <c r="AX323" s="249" t="str">
        <f>IF(V323="","",EOMONTH(EDATE(Tabla1[[#This Row],[Fecha Finalización]],2),0))</f>
        <v/>
      </c>
      <c r="AY323" s="40"/>
      <c r="AZ323" s="250" t="str">
        <f>IF(V323="","",EOMONTH(EDATE(Tabla1[[#This Row],[Fecha Finalización]],3),0))</f>
        <v/>
      </c>
      <c r="BA323" s="40"/>
      <c r="BB323" s="40"/>
      <c r="BC323" s="237"/>
      <c r="BD323" s="235" t="str">
        <f>IF(F323="","",Tabla1[[#This Row],[sem 01]]&amp;Tabla1[[#This Row],[sem 02]]&amp;Tabla1[[#This Row],[sem 03]])</f>
        <v/>
      </c>
      <c r="BE323" s="236"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9"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10"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10"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10" t="str">
        <f>IF(Tabla1[[#This Row],[Fecha Inicio grupo]]="","",IFERROR(VLOOKUP(Tabla1[[#This Row],[Mes de Alta como miembro]],Parámetros!$AM$2:$AN$16,2,0),"01/01/1900"))</f>
        <v/>
      </c>
    </row>
    <row r="324" spans="1:63" ht="14.45">
      <c r="A324" s="69">
        <v>321</v>
      </c>
      <c r="B324" s="30"/>
      <c r="C324" s="35"/>
      <c r="D324" s="43"/>
      <c r="E324" s="65"/>
      <c r="F324" s="46"/>
      <c r="G324" s="46"/>
      <c r="H324" s="165"/>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1"/>
      <c r="P324" s="35"/>
      <c r="Q324" s="68"/>
      <c r="R324" s="68"/>
      <c r="S324" s="68"/>
      <c r="T324" s="68"/>
      <c r="U324" s="244" t="str">
        <f>IF(F324="","",Tabla1[[#This Row],[Fecha Inicio grupo]]+3*7-7)</f>
        <v/>
      </c>
      <c r="V324" s="245"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6"/>
      <c r="AP324" s="247" t="str">
        <f>IF(F324="","",IFERROR(VLOOKUP(SUBSTITUTE(SUBSTITUTE(Tabla1[[#This Row],[Uso Sistemas]],"T","P"),"N","F"),Parámetros!$M$2:$N$17,2,0),"Completar hasta 3ra sem. para evaluar a Probacionista"))</f>
        <v/>
      </c>
      <c r="AQ324" s="40"/>
      <c r="AR324" s="40"/>
      <c r="AS324" s="40"/>
      <c r="AT324" s="29"/>
      <c r="AU324" s="56"/>
      <c r="AV324" s="56"/>
      <c r="AW324" s="56"/>
      <c r="AX324" s="249" t="str">
        <f>IF(V324="","",EOMONTH(EDATE(Tabla1[[#This Row],[Fecha Finalización]],2),0))</f>
        <v/>
      </c>
      <c r="AY324" s="40"/>
      <c r="AZ324" s="250" t="str">
        <f>IF(V324="","",EOMONTH(EDATE(Tabla1[[#This Row],[Fecha Finalización]],3),0))</f>
        <v/>
      </c>
      <c r="BA324" s="40"/>
      <c r="BB324" s="40"/>
      <c r="BC324" s="237"/>
      <c r="BD324" s="235" t="str">
        <f>IF(F324="","",Tabla1[[#This Row],[sem 01]]&amp;Tabla1[[#This Row],[sem 02]]&amp;Tabla1[[#This Row],[sem 03]])</f>
        <v/>
      </c>
      <c r="BE324" s="236"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9"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10"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10"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10" t="str">
        <f>IF(Tabla1[[#This Row],[Fecha Inicio grupo]]="","",IFERROR(VLOOKUP(Tabla1[[#This Row],[Mes de Alta como miembro]],Parámetros!$AM$2:$AN$16,2,0),"01/01/1900"))</f>
        <v/>
      </c>
    </row>
    <row r="325" spans="1:63" ht="14.45">
      <c r="A325" s="69">
        <v>322</v>
      </c>
      <c r="B325" s="30"/>
      <c r="C325" s="35"/>
      <c r="D325" s="43"/>
      <c r="E325" s="65"/>
      <c r="F325" s="46"/>
      <c r="G325" s="46"/>
      <c r="H325" s="165"/>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1"/>
      <c r="P325" s="35"/>
      <c r="Q325" s="68"/>
      <c r="R325" s="68"/>
      <c r="S325" s="68"/>
      <c r="T325" s="68"/>
      <c r="U325" s="244" t="str">
        <f>IF(F325="","",Tabla1[[#This Row],[Fecha Inicio grupo]]+3*7-7)</f>
        <v/>
      </c>
      <c r="V325" s="245"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6"/>
      <c r="AP325" s="247" t="str">
        <f>IF(F325="","",IFERROR(VLOOKUP(SUBSTITUTE(SUBSTITUTE(Tabla1[[#This Row],[Uso Sistemas]],"T","P"),"N","F"),Parámetros!$M$2:$N$17,2,0),"Completar hasta 3ra sem. para evaluar a Probacionista"))</f>
        <v/>
      </c>
      <c r="AQ325" s="40"/>
      <c r="AR325" s="40"/>
      <c r="AS325" s="40"/>
      <c r="AT325" s="29"/>
      <c r="AU325" s="56"/>
      <c r="AV325" s="56"/>
      <c r="AW325" s="56"/>
      <c r="AX325" s="249" t="str">
        <f>IF(V325="","",EOMONTH(EDATE(Tabla1[[#This Row],[Fecha Finalización]],2),0))</f>
        <v/>
      </c>
      <c r="AY325" s="40"/>
      <c r="AZ325" s="250" t="str">
        <f>IF(V325="","",EOMONTH(EDATE(Tabla1[[#This Row],[Fecha Finalización]],3),0))</f>
        <v/>
      </c>
      <c r="BA325" s="40"/>
      <c r="BB325" s="40"/>
      <c r="BC325" s="237"/>
      <c r="BD325" s="235" t="str">
        <f>IF(F325="","",Tabla1[[#This Row],[sem 01]]&amp;Tabla1[[#This Row],[sem 02]]&amp;Tabla1[[#This Row],[sem 03]])</f>
        <v/>
      </c>
      <c r="BE325" s="236"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9"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10"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10"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10" t="str">
        <f>IF(Tabla1[[#This Row],[Fecha Inicio grupo]]="","",IFERROR(VLOOKUP(Tabla1[[#This Row],[Mes de Alta como miembro]],Parámetros!$AM$2:$AN$16,2,0),"01/01/1900"))</f>
        <v/>
      </c>
    </row>
    <row r="326" spans="1:63" ht="14.45">
      <c r="A326" s="69">
        <v>323</v>
      </c>
      <c r="B326" s="30"/>
      <c r="C326" s="35"/>
      <c r="D326" s="43"/>
      <c r="E326" s="65"/>
      <c r="F326" s="46"/>
      <c r="G326" s="46"/>
      <c r="H326" s="165"/>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1"/>
      <c r="P326" s="35"/>
      <c r="Q326" s="68"/>
      <c r="R326" s="68"/>
      <c r="S326" s="68"/>
      <c r="T326" s="68"/>
      <c r="U326" s="244" t="str">
        <f>IF(F326="","",Tabla1[[#This Row],[Fecha Inicio grupo]]+3*7-7)</f>
        <v/>
      </c>
      <c r="V326" s="245"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6"/>
      <c r="AP326" s="247" t="str">
        <f>IF(F326="","",IFERROR(VLOOKUP(SUBSTITUTE(SUBSTITUTE(Tabla1[[#This Row],[Uso Sistemas]],"T","P"),"N","F"),Parámetros!$M$2:$N$17,2,0),"Completar hasta 3ra sem. para evaluar a Probacionista"))</f>
        <v/>
      </c>
      <c r="AQ326" s="40"/>
      <c r="AR326" s="40"/>
      <c r="AS326" s="40"/>
      <c r="AT326" s="29"/>
      <c r="AU326" s="56"/>
      <c r="AV326" s="56"/>
      <c r="AW326" s="56"/>
      <c r="AX326" s="249" t="str">
        <f>IF(V326="","",EOMONTH(EDATE(Tabla1[[#This Row],[Fecha Finalización]],2),0))</f>
        <v/>
      </c>
      <c r="AY326" s="40"/>
      <c r="AZ326" s="250" t="str">
        <f>IF(V326="","",EOMONTH(EDATE(Tabla1[[#This Row],[Fecha Finalización]],3),0))</f>
        <v/>
      </c>
      <c r="BA326" s="40"/>
      <c r="BB326" s="40"/>
      <c r="BC326" s="237"/>
      <c r="BD326" s="235" t="str">
        <f>IF(F326="","",Tabla1[[#This Row],[sem 01]]&amp;Tabla1[[#This Row],[sem 02]]&amp;Tabla1[[#This Row],[sem 03]])</f>
        <v/>
      </c>
      <c r="BE326" s="236"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9"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10"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10"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10" t="str">
        <f>IF(Tabla1[[#This Row],[Fecha Inicio grupo]]="","",IFERROR(VLOOKUP(Tabla1[[#This Row],[Mes de Alta como miembro]],Parámetros!$AM$2:$AN$16,2,0),"01/01/1900"))</f>
        <v/>
      </c>
    </row>
    <row r="327" spans="1:63" ht="14.45">
      <c r="A327" s="69">
        <v>324</v>
      </c>
      <c r="B327" s="30"/>
      <c r="C327" s="35"/>
      <c r="D327" s="43"/>
      <c r="E327" s="65"/>
      <c r="F327" s="46"/>
      <c r="G327" s="46"/>
      <c r="H327" s="165"/>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1"/>
      <c r="P327" s="35"/>
      <c r="Q327" s="68"/>
      <c r="R327" s="68"/>
      <c r="S327" s="68"/>
      <c r="T327" s="68"/>
      <c r="U327" s="244" t="str">
        <f>IF(F327="","",Tabla1[[#This Row],[Fecha Inicio grupo]]+3*7-7)</f>
        <v/>
      </c>
      <c r="V327" s="245"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6"/>
      <c r="AP327" s="247" t="str">
        <f>IF(F327="","",IFERROR(VLOOKUP(SUBSTITUTE(SUBSTITUTE(Tabla1[[#This Row],[Uso Sistemas]],"T","P"),"N","F"),Parámetros!$M$2:$N$17,2,0),"Completar hasta 3ra sem. para evaluar a Probacionista"))</f>
        <v/>
      </c>
      <c r="AQ327" s="40"/>
      <c r="AR327" s="40"/>
      <c r="AS327" s="40"/>
      <c r="AT327" s="29"/>
      <c r="AU327" s="56"/>
      <c r="AV327" s="56"/>
      <c r="AW327" s="56"/>
      <c r="AX327" s="249" t="str">
        <f>IF(V327="","",EOMONTH(EDATE(Tabla1[[#This Row],[Fecha Finalización]],2),0))</f>
        <v/>
      </c>
      <c r="AY327" s="40"/>
      <c r="AZ327" s="250" t="str">
        <f>IF(V327="","",EOMONTH(EDATE(Tabla1[[#This Row],[Fecha Finalización]],3),0))</f>
        <v/>
      </c>
      <c r="BA327" s="40"/>
      <c r="BB327" s="40"/>
      <c r="BC327" s="237"/>
      <c r="BD327" s="235" t="str">
        <f>IF(F327="","",Tabla1[[#This Row],[sem 01]]&amp;Tabla1[[#This Row],[sem 02]]&amp;Tabla1[[#This Row],[sem 03]])</f>
        <v/>
      </c>
      <c r="BE327" s="236"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9"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10"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10"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10" t="str">
        <f>IF(Tabla1[[#This Row],[Fecha Inicio grupo]]="","",IFERROR(VLOOKUP(Tabla1[[#This Row],[Mes de Alta como miembro]],Parámetros!$AM$2:$AN$16,2,0),"01/01/1900"))</f>
        <v/>
      </c>
    </row>
    <row r="328" spans="1:63" ht="14.45">
      <c r="A328" s="69">
        <v>325</v>
      </c>
      <c r="B328" s="30"/>
      <c r="C328" s="35"/>
      <c r="D328" s="43"/>
      <c r="E328" s="65"/>
      <c r="F328" s="46"/>
      <c r="G328" s="46"/>
      <c r="H328" s="165"/>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1"/>
      <c r="P328" s="35"/>
      <c r="Q328" s="68"/>
      <c r="R328" s="68"/>
      <c r="S328" s="68"/>
      <c r="T328" s="68"/>
      <c r="U328" s="244" t="str">
        <f>IF(F328="","",Tabla1[[#This Row],[Fecha Inicio grupo]]+3*7-7)</f>
        <v/>
      </c>
      <c r="V328" s="245"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6"/>
      <c r="AP328" s="247" t="str">
        <f>IF(F328="","",IFERROR(VLOOKUP(SUBSTITUTE(SUBSTITUTE(Tabla1[[#This Row],[Uso Sistemas]],"T","P"),"N","F"),Parámetros!$M$2:$N$17,2,0),"Completar hasta 3ra sem. para evaluar a Probacionista"))</f>
        <v/>
      </c>
      <c r="AQ328" s="40"/>
      <c r="AR328" s="40"/>
      <c r="AS328" s="40"/>
      <c r="AT328" s="29"/>
      <c r="AU328" s="56"/>
      <c r="AV328" s="56"/>
      <c r="AW328" s="56"/>
      <c r="AX328" s="249" t="str">
        <f>IF(V328="","",EOMONTH(EDATE(Tabla1[[#This Row],[Fecha Finalización]],2),0))</f>
        <v/>
      </c>
      <c r="AY328" s="40"/>
      <c r="AZ328" s="250" t="str">
        <f>IF(V328="","",EOMONTH(EDATE(Tabla1[[#This Row],[Fecha Finalización]],3),0))</f>
        <v/>
      </c>
      <c r="BA328" s="40"/>
      <c r="BB328" s="40"/>
      <c r="BC328" s="237"/>
      <c r="BD328" s="235" t="str">
        <f>IF(F328="","",Tabla1[[#This Row],[sem 01]]&amp;Tabla1[[#This Row],[sem 02]]&amp;Tabla1[[#This Row],[sem 03]])</f>
        <v/>
      </c>
      <c r="BE328" s="236"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9"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10"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10"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10" t="str">
        <f>IF(Tabla1[[#This Row],[Fecha Inicio grupo]]="","",IFERROR(VLOOKUP(Tabla1[[#This Row],[Mes de Alta como miembro]],Parámetros!$AM$2:$AN$16,2,0),"01/01/1900"))</f>
        <v/>
      </c>
    </row>
    <row r="329" spans="1:63" ht="14.45">
      <c r="A329" s="69">
        <v>326</v>
      </c>
      <c r="B329" s="30"/>
      <c r="C329" s="35"/>
      <c r="D329" s="43"/>
      <c r="E329" s="65"/>
      <c r="F329" s="46"/>
      <c r="G329" s="46"/>
      <c r="H329" s="165"/>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1"/>
      <c r="P329" s="35"/>
      <c r="Q329" s="68"/>
      <c r="R329" s="68"/>
      <c r="S329" s="68"/>
      <c r="T329" s="68"/>
      <c r="U329" s="244" t="str">
        <f>IF(F329="","",Tabla1[[#This Row],[Fecha Inicio grupo]]+3*7-7)</f>
        <v/>
      </c>
      <c r="V329" s="245"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6"/>
      <c r="AP329" s="247" t="str">
        <f>IF(F329="","",IFERROR(VLOOKUP(SUBSTITUTE(SUBSTITUTE(Tabla1[[#This Row],[Uso Sistemas]],"T","P"),"N","F"),Parámetros!$M$2:$N$17,2,0),"Completar hasta 3ra sem. para evaluar a Probacionista"))</f>
        <v/>
      </c>
      <c r="AQ329" s="40"/>
      <c r="AR329" s="40"/>
      <c r="AS329" s="40"/>
      <c r="AT329" s="29"/>
      <c r="AU329" s="56"/>
      <c r="AV329" s="56"/>
      <c r="AW329" s="56"/>
      <c r="AX329" s="249" t="str">
        <f>IF(V329="","",EOMONTH(EDATE(Tabla1[[#This Row],[Fecha Finalización]],2),0))</f>
        <v/>
      </c>
      <c r="AY329" s="40"/>
      <c r="AZ329" s="250" t="str">
        <f>IF(V329="","",EOMONTH(EDATE(Tabla1[[#This Row],[Fecha Finalización]],3),0))</f>
        <v/>
      </c>
      <c r="BA329" s="40"/>
      <c r="BB329" s="40"/>
      <c r="BC329" s="237"/>
      <c r="BD329" s="235" t="str">
        <f>IF(F329="","",Tabla1[[#This Row],[sem 01]]&amp;Tabla1[[#This Row],[sem 02]]&amp;Tabla1[[#This Row],[sem 03]])</f>
        <v/>
      </c>
      <c r="BE329" s="236"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9"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10"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10"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10" t="str">
        <f>IF(Tabla1[[#This Row],[Fecha Inicio grupo]]="","",IFERROR(VLOOKUP(Tabla1[[#This Row],[Mes de Alta como miembro]],Parámetros!$AM$2:$AN$16,2,0),"01/01/1900"))</f>
        <v/>
      </c>
    </row>
    <row r="330" spans="1:63" ht="14.45">
      <c r="A330" s="69">
        <v>327</v>
      </c>
      <c r="B330" s="30"/>
      <c r="C330" s="35"/>
      <c r="D330" s="43"/>
      <c r="E330" s="65"/>
      <c r="F330" s="46"/>
      <c r="G330" s="46"/>
      <c r="H330" s="165"/>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1"/>
      <c r="P330" s="35"/>
      <c r="Q330" s="68"/>
      <c r="R330" s="68"/>
      <c r="S330" s="68"/>
      <c r="T330" s="68"/>
      <c r="U330" s="244" t="str">
        <f>IF(F330="","",Tabla1[[#This Row],[Fecha Inicio grupo]]+3*7-7)</f>
        <v/>
      </c>
      <c r="V330" s="245"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6"/>
      <c r="AP330" s="247" t="str">
        <f>IF(F330="","",IFERROR(VLOOKUP(SUBSTITUTE(SUBSTITUTE(Tabla1[[#This Row],[Uso Sistemas]],"T","P"),"N","F"),Parámetros!$M$2:$N$17,2,0),"Completar hasta 3ra sem. para evaluar a Probacionista"))</f>
        <v/>
      </c>
      <c r="AQ330" s="40"/>
      <c r="AR330" s="40"/>
      <c r="AS330" s="40"/>
      <c r="AT330" s="29"/>
      <c r="AU330" s="56"/>
      <c r="AV330" s="56"/>
      <c r="AW330" s="56"/>
      <c r="AX330" s="249" t="str">
        <f>IF(V330="","",EOMONTH(EDATE(Tabla1[[#This Row],[Fecha Finalización]],2),0))</f>
        <v/>
      </c>
      <c r="AY330" s="40"/>
      <c r="AZ330" s="250" t="str">
        <f>IF(V330="","",EOMONTH(EDATE(Tabla1[[#This Row],[Fecha Finalización]],3),0))</f>
        <v/>
      </c>
      <c r="BA330" s="40"/>
      <c r="BB330" s="40"/>
      <c r="BC330" s="237"/>
      <c r="BD330" s="235" t="str">
        <f>IF(F330="","",Tabla1[[#This Row],[sem 01]]&amp;Tabla1[[#This Row],[sem 02]]&amp;Tabla1[[#This Row],[sem 03]])</f>
        <v/>
      </c>
      <c r="BE330" s="236"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9"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10"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10"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10" t="str">
        <f>IF(Tabla1[[#This Row],[Fecha Inicio grupo]]="","",IFERROR(VLOOKUP(Tabla1[[#This Row],[Mes de Alta como miembro]],Parámetros!$AM$2:$AN$16,2,0),"01/01/1900"))</f>
        <v/>
      </c>
    </row>
    <row r="331" spans="1:63" ht="14.45">
      <c r="A331" s="69">
        <v>328</v>
      </c>
      <c r="B331" s="30"/>
      <c r="C331" s="35"/>
      <c r="D331" s="43"/>
      <c r="E331" s="65"/>
      <c r="F331" s="46"/>
      <c r="G331" s="46"/>
      <c r="H331" s="165"/>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1"/>
      <c r="P331" s="35"/>
      <c r="Q331" s="68"/>
      <c r="R331" s="68"/>
      <c r="S331" s="68"/>
      <c r="T331" s="68"/>
      <c r="U331" s="244" t="str">
        <f>IF(F331="","",Tabla1[[#This Row],[Fecha Inicio grupo]]+3*7-7)</f>
        <v/>
      </c>
      <c r="V331" s="245"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6"/>
      <c r="AP331" s="247" t="str">
        <f>IF(F331="","",IFERROR(VLOOKUP(SUBSTITUTE(SUBSTITUTE(Tabla1[[#This Row],[Uso Sistemas]],"T","P"),"N","F"),Parámetros!$M$2:$N$17,2,0),"Completar hasta 3ra sem. para evaluar a Probacionista"))</f>
        <v/>
      </c>
      <c r="AQ331" s="40"/>
      <c r="AR331" s="40"/>
      <c r="AS331" s="40"/>
      <c r="AT331" s="29"/>
      <c r="AU331" s="56"/>
      <c r="AV331" s="56"/>
      <c r="AW331" s="56"/>
      <c r="AX331" s="249" t="str">
        <f>IF(V331="","",EOMONTH(EDATE(Tabla1[[#This Row],[Fecha Finalización]],2),0))</f>
        <v/>
      </c>
      <c r="AY331" s="40"/>
      <c r="AZ331" s="250" t="str">
        <f>IF(V331="","",EOMONTH(EDATE(Tabla1[[#This Row],[Fecha Finalización]],3),0))</f>
        <v/>
      </c>
      <c r="BA331" s="40"/>
      <c r="BB331" s="40"/>
      <c r="BC331" s="237"/>
      <c r="BD331" s="235" t="str">
        <f>IF(F331="","",Tabla1[[#This Row],[sem 01]]&amp;Tabla1[[#This Row],[sem 02]]&amp;Tabla1[[#This Row],[sem 03]])</f>
        <v/>
      </c>
      <c r="BE331" s="236"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9"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10"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10"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10" t="str">
        <f>IF(Tabla1[[#This Row],[Fecha Inicio grupo]]="","",IFERROR(VLOOKUP(Tabla1[[#This Row],[Mes de Alta como miembro]],Parámetros!$AM$2:$AN$16,2,0),"01/01/1900"))</f>
        <v/>
      </c>
    </row>
    <row r="332" spans="1:63" ht="14.45">
      <c r="A332" s="69">
        <v>329</v>
      </c>
      <c r="B332" s="30"/>
      <c r="C332" s="35"/>
      <c r="D332" s="43"/>
      <c r="E332" s="65"/>
      <c r="F332" s="46"/>
      <c r="G332" s="46"/>
      <c r="H332" s="165"/>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1"/>
      <c r="P332" s="35"/>
      <c r="Q332" s="68"/>
      <c r="R332" s="68"/>
      <c r="S332" s="68"/>
      <c r="T332" s="68"/>
      <c r="U332" s="244" t="str">
        <f>IF(F332="","",Tabla1[[#This Row],[Fecha Inicio grupo]]+3*7-7)</f>
        <v/>
      </c>
      <c r="V332" s="245"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6"/>
      <c r="AP332" s="247" t="str">
        <f>IF(F332="","",IFERROR(VLOOKUP(SUBSTITUTE(SUBSTITUTE(Tabla1[[#This Row],[Uso Sistemas]],"T","P"),"N","F"),Parámetros!$M$2:$N$17,2,0),"Completar hasta 3ra sem. para evaluar a Probacionista"))</f>
        <v/>
      </c>
      <c r="AQ332" s="40"/>
      <c r="AR332" s="40"/>
      <c r="AS332" s="40"/>
      <c r="AT332" s="29"/>
      <c r="AU332" s="56"/>
      <c r="AV332" s="56"/>
      <c r="AW332" s="56"/>
      <c r="AX332" s="249" t="str">
        <f>IF(V332="","",EOMONTH(EDATE(Tabla1[[#This Row],[Fecha Finalización]],2),0))</f>
        <v/>
      </c>
      <c r="AY332" s="40"/>
      <c r="AZ332" s="250" t="str">
        <f>IF(V332="","",EOMONTH(EDATE(Tabla1[[#This Row],[Fecha Finalización]],3),0))</f>
        <v/>
      </c>
      <c r="BA332" s="40"/>
      <c r="BB332" s="40"/>
      <c r="BC332" s="237"/>
      <c r="BD332" s="235" t="str">
        <f>IF(F332="","",Tabla1[[#This Row],[sem 01]]&amp;Tabla1[[#This Row],[sem 02]]&amp;Tabla1[[#This Row],[sem 03]])</f>
        <v/>
      </c>
      <c r="BE332" s="236"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9"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10"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10"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10" t="str">
        <f>IF(Tabla1[[#This Row],[Fecha Inicio grupo]]="","",IFERROR(VLOOKUP(Tabla1[[#This Row],[Mes de Alta como miembro]],Parámetros!$AM$2:$AN$16,2,0),"01/01/1900"))</f>
        <v/>
      </c>
    </row>
    <row r="333" spans="1:63" ht="14.45">
      <c r="A333" s="69">
        <v>330</v>
      </c>
      <c r="B333" s="30"/>
      <c r="C333" s="35"/>
      <c r="D333" s="43"/>
      <c r="E333" s="65"/>
      <c r="F333" s="46"/>
      <c r="G333" s="46"/>
      <c r="H333" s="165"/>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1"/>
      <c r="P333" s="35"/>
      <c r="Q333" s="68"/>
      <c r="R333" s="68"/>
      <c r="S333" s="68"/>
      <c r="T333" s="68"/>
      <c r="U333" s="244" t="str">
        <f>IF(F333="","",Tabla1[[#This Row],[Fecha Inicio grupo]]+3*7-7)</f>
        <v/>
      </c>
      <c r="V333" s="245"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6"/>
      <c r="AP333" s="247" t="str">
        <f>IF(F333="","",IFERROR(VLOOKUP(SUBSTITUTE(SUBSTITUTE(Tabla1[[#This Row],[Uso Sistemas]],"T","P"),"N","F"),Parámetros!$M$2:$N$17,2,0),"Completar hasta 3ra sem. para evaluar a Probacionista"))</f>
        <v/>
      </c>
      <c r="AQ333" s="40"/>
      <c r="AR333" s="40"/>
      <c r="AS333" s="40"/>
      <c r="AT333" s="29"/>
      <c r="AU333" s="56"/>
      <c r="AV333" s="56"/>
      <c r="AW333" s="56"/>
      <c r="AX333" s="249" t="str">
        <f>IF(V333="","",EOMONTH(EDATE(Tabla1[[#This Row],[Fecha Finalización]],2),0))</f>
        <v/>
      </c>
      <c r="AY333" s="40"/>
      <c r="AZ333" s="250" t="str">
        <f>IF(V333="","",EOMONTH(EDATE(Tabla1[[#This Row],[Fecha Finalización]],3),0))</f>
        <v/>
      </c>
      <c r="BA333" s="40"/>
      <c r="BB333" s="40"/>
      <c r="BC333" s="237"/>
      <c r="BD333" s="235" t="str">
        <f>IF(F333="","",Tabla1[[#This Row],[sem 01]]&amp;Tabla1[[#This Row],[sem 02]]&amp;Tabla1[[#This Row],[sem 03]])</f>
        <v/>
      </c>
      <c r="BE333" s="236"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9"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10"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10"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10" t="str">
        <f>IF(Tabla1[[#This Row],[Fecha Inicio grupo]]="","",IFERROR(VLOOKUP(Tabla1[[#This Row],[Mes de Alta como miembro]],Parámetros!$AM$2:$AN$16,2,0),"01/01/1900"))</f>
        <v/>
      </c>
    </row>
    <row r="334" spans="1:63" ht="14.45">
      <c r="A334" s="69">
        <v>331</v>
      </c>
      <c r="B334" s="30"/>
      <c r="C334" s="35"/>
      <c r="D334" s="43"/>
      <c r="E334" s="65"/>
      <c r="F334" s="46"/>
      <c r="G334" s="46"/>
      <c r="H334" s="165"/>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1"/>
      <c r="P334" s="35"/>
      <c r="Q334" s="68"/>
      <c r="R334" s="68"/>
      <c r="S334" s="68"/>
      <c r="T334" s="68"/>
      <c r="U334" s="244" t="str">
        <f>IF(F334="","",Tabla1[[#This Row],[Fecha Inicio grupo]]+3*7-7)</f>
        <v/>
      </c>
      <c r="V334" s="245"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6"/>
      <c r="AP334" s="247" t="str">
        <f>IF(F334="","",IFERROR(VLOOKUP(SUBSTITUTE(SUBSTITUTE(Tabla1[[#This Row],[Uso Sistemas]],"T","P"),"N","F"),Parámetros!$M$2:$N$17,2,0),"Completar hasta 3ra sem. para evaluar a Probacionista"))</f>
        <v/>
      </c>
      <c r="AQ334" s="40"/>
      <c r="AR334" s="40"/>
      <c r="AS334" s="40"/>
      <c r="AT334" s="29"/>
      <c r="AU334" s="56"/>
      <c r="AV334" s="56"/>
      <c r="AW334" s="56"/>
      <c r="AX334" s="249" t="str">
        <f>IF(V334="","",EOMONTH(EDATE(Tabla1[[#This Row],[Fecha Finalización]],2),0))</f>
        <v/>
      </c>
      <c r="AY334" s="40"/>
      <c r="AZ334" s="250" t="str">
        <f>IF(V334="","",EOMONTH(EDATE(Tabla1[[#This Row],[Fecha Finalización]],3),0))</f>
        <v/>
      </c>
      <c r="BA334" s="40"/>
      <c r="BB334" s="40"/>
      <c r="BC334" s="237"/>
      <c r="BD334" s="235" t="str">
        <f>IF(F334="","",Tabla1[[#This Row],[sem 01]]&amp;Tabla1[[#This Row],[sem 02]]&amp;Tabla1[[#This Row],[sem 03]])</f>
        <v/>
      </c>
      <c r="BE334" s="236"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9"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10"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10"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10" t="str">
        <f>IF(Tabla1[[#This Row],[Fecha Inicio grupo]]="","",IFERROR(VLOOKUP(Tabla1[[#This Row],[Mes de Alta como miembro]],Parámetros!$AM$2:$AN$16,2,0),"01/01/1900"))</f>
        <v/>
      </c>
    </row>
    <row r="335" spans="1:63" ht="14.45">
      <c r="A335" s="69">
        <v>332</v>
      </c>
      <c r="B335" s="30"/>
      <c r="C335" s="35"/>
      <c r="D335" s="43"/>
      <c r="E335" s="65"/>
      <c r="F335" s="46"/>
      <c r="G335" s="46"/>
      <c r="H335" s="165"/>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1"/>
      <c r="P335" s="35"/>
      <c r="Q335" s="68"/>
      <c r="R335" s="68"/>
      <c r="S335" s="68"/>
      <c r="T335" s="68"/>
      <c r="U335" s="244" t="str">
        <f>IF(F335="","",Tabla1[[#This Row],[Fecha Inicio grupo]]+3*7-7)</f>
        <v/>
      </c>
      <c r="V335" s="245"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6"/>
      <c r="AP335" s="247" t="str">
        <f>IF(F335="","",IFERROR(VLOOKUP(SUBSTITUTE(SUBSTITUTE(Tabla1[[#This Row],[Uso Sistemas]],"T","P"),"N","F"),Parámetros!$M$2:$N$17,2,0),"Completar hasta 3ra sem. para evaluar a Probacionista"))</f>
        <v/>
      </c>
      <c r="AQ335" s="40"/>
      <c r="AR335" s="40"/>
      <c r="AS335" s="40"/>
      <c r="AT335" s="29"/>
      <c r="AU335" s="56"/>
      <c r="AV335" s="56"/>
      <c r="AW335" s="56"/>
      <c r="AX335" s="249" t="str">
        <f>IF(V335="","",EOMONTH(EDATE(Tabla1[[#This Row],[Fecha Finalización]],2),0))</f>
        <v/>
      </c>
      <c r="AY335" s="40"/>
      <c r="AZ335" s="250" t="str">
        <f>IF(V335="","",EOMONTH(EDATE(Tabla1[[#This Row],[Fecha Finalización]],3),0))</f>
        <v/>
      </c>
      <c r="BA335" s="40"/>
      <c r="BB335" s="40"/>
      <c r="BC335" s="237"/>
      <c r="BD335" s="235" t="str">
        <f>IF(F335="","",Tabla1[[#This Row],[sem 01]]&amp;Tabla1[[#This Row],[sem 02]]&amp;Tabla1[[#This Row],[sem 03]])</f>
        <v/>
      </c>
      <c r="BE335" s="236"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9"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10"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10"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10" t="str">
        <f>IF(Tabla1[[#This Row],[Fecha Inicio grupo]]="","",IFERROR(VLOOKUP(Tabla1[[#This Row],[Mes de Alta como miembro]],Parámetros!$AM$2:$AN$16,2,0),"01/01/1900"))</f>
        <v/>
      </c>
    </row>
    <row r="336" spans="1:63" ht="14.45">
      <c r="A336" s="69">
        <v>333</v>
      </c>
      <c r="B336" s="30"/>
      <c r="C336" s="35"/>
      <c r="D336" s="43"/>
      <c r="E336" s="65"/>
      <c r="F336" s="46"/>
      <c r="G336" s="46"/>
      <c r="H336" s="165"/>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1"/>
      <c r="P336" s="35"/>
      <c r="Q336" s="68"/>
      <c r="R336" s="68"/>
      <c r="S336" s="68"/>
      <c r="T336" s="68"/>
      <c r="U336" s="244" t="str">
        <f>IF(F336="","",Tabla1[[#This Row],[Fecha Inicio grupo]]+3*7-7)</f>
        <v/>
      </c>
      <c r="V336" s="245"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6"/>
      <c r="AP336" s="247" t="str">
        <f>IF(F336="","",IFERROR(VLOOKUP(SUBSTITUTE(SUBSTITUTE(Tabla1[[#This Row],[Uso Sistemas]],"T","P"),"N","F"),Parámetros!$M$2:$N$17,2,0),"Completar hasta 3ra sem. para evaluar a Probacionista"))</f>
        <v/>
      </c>
      <c r="AQ336" s="40"/>
      <c r="AR336" s="40"/>
      <c r="AS336" s="40"/>
      <c r="AT336" s="29"/>
      <c r="AU336" s="56"/>
      <c r="AV336" s="56"/>
      <c r="AW336" s="56"/>
      <c r="AX336" s="249" t="str">
        <f>IF(V336="","",EOMONTH(EDATE(Tabla1[[#This Row],[Fecha Finalización]],2),0))</f>
        <v/>
      </c>
      <c r="AY336" s="40"/>
      <c r="AZ336" s="250" t="str">
        <f>IF(V336="","",EOMONTH(EDATE(Tabla1[[#This Row],[Fecha Finalización]],3),0))</f>
        <v/>
      </c>
      <c r="BA336" s="40"/>
      <c r="BB336" s="40"/>
      <c r="BC336" s="237"/>
      <c r="BD336" s="235" t="str">
        <f>IF(F336="","",Tabla1[[#This Row],[sem 01]]&amp;Tabla1[[#This Row],[sem 02]]&amp;Tabla1[[#This Row],[sem 03]])</f>
        <v/>
      </c>
      <c r="BE336" s="236"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9"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10"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10"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10" t="str">
        <f>IF(Tabla1[[#This Row],[Fecha Inicio grupo]]="","",IFERROR(VLOOKUP(Tabla1[[#This Row],[Mes de Alta como miembro]],Parámetros!$AM$2:$AN$16,2,0),"01/01/1900"))</f>
        <v/>
      </c>
    </row>
    <row r="337" spans="1:63" ht="14.45">
      <c r="A337" s="69">
        <v>334</v>
      </c>
      <c r="B337" s="30"/>
      <c r="C337" s="35"/>
      <c r="D337" s="43"/>
      <c r="E337" s="65"/>
      <c r="F337" s="46"/>
      <c r="G337" s="46"/>
      <c r="H337" s="165"/>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1"/>
      <c r="P337" s="35"/>
      <c r="Q337" s="68"/>
      <c r="R337" s="68"/>
      <c r="S337" s="68"/>
      <c r="T337" s="68"/>
      <c r="U337" s="244" t="str">
        <f>IF(F337="","",Tabla1[[#This Row],[Fecha Inicio grupo]]+3*7-7)</f>
        <v/>
      </c>
      <c r="V337" s="245"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6"/>
      <c r="AP337" s="247" t="str">
        <f>IF(F337="","",IFERROR(VLOOKUP(SUBSTITUTE(SUBSTITUTE(Tabla1[[#This Row],[Uso Sistemas]],"T","P"),"N","F"),Parámetros!$M$2:$N$17,2,0),"Completar hasta 3ra sem. para evaluar a Probacionista"))</f>
        <v/>
      </c>
      <c r="AQ337" s="40"/>
      <c r="AR337" s="40"/>
      <c r="AS337" s="40"/>
      <c r="AT337" s="29"/>
      <c r="AU337" s="56"/>
      <c r="AV337" s="56"/>
      <c r="AW337" s="56"/>
      <c r="AX337" s="249" t="str">
        <f>IF(V337="","",EOMONTH(EDATE(Tabla1[[#This Row],[Fecha Finalización]],2),0))</f>
        <v/>
      </c>
      <c r="AY337" s="40"/>
      <c r="AZ337" s="250" t="str">
        <f>IF(V337="","",EOMONTH(EDATE(Tabla1[[#This Row],[Fecha Finalización]],3),0))</f>
        <v/>
      </c>
      <c r="BA337" s="40"/>
      <c r="BB337" s="40"/>
      <c r="BC337" s="237"/>
      <c r="BD337" s="235" t="str">
        <f>IF(F337="","",Tabla1[[#This Row],[sem 01]]&amp;Tabla1[[#This Row],[sem 02]]&amp;Tabla1[[#This Row],[sem 03]])</f>
        <v/>
      </c>
      <c r="BE337" s="236"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9"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10"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10"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10" t="str">
        <f>IF(Tabla1[[#This Row],[Fecha Inicio grupo]]="","",IFERROR(VLOOKUP(Tabla1[[#This Row],[Mes de Alta como miembro]],Parámetros!$AM$2:$AN$16,2,0),"01/01/1900"))</f>
        <v/>
      </c>
    </row>
    <row r="338" spans="1:63" ht="14.45">
      <c r="A338" s="69">
        <v>335</v>
      </c>
      <c r="B338" s="30"/>
      <c r="C338" s="35"/>
      <c r="D338" s="43"/>
      <c r="E338" s="65"/>
      <c r="F338" s="46"/>
      <c r="G338" s="46"/>
      <c r="H338" s="165"/>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1"/>
      <c r="P338" s="35"/>
      <c r="Q338" s="68"/>
      <c r="R338" s="68"/>
      <c r="S338" s="68"/>
      <c r="T338" s="68"/>
      <c r="U338" s="244" t="str">
        <f>IF(F338="","",Tabla1[[#This Row],[Fecha Inicio grupo]]+3*7-7)</f>
        <v/>
      </c>
      <c r="V338" s="245"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6"/>
      <c r="AP338" s="247" t="str">
        <f>IF(F338="","",IFERROR(VLOOKUP(SUBSTITUTE(SUBSTITUTE(Tabla1[[#This Row],[Uso Sistemas]],"T","P"),"N","F"),Parámetros!$M$2:$N$17,2,0),"Completar hasta 3ra sem. para evaluar a Probacionista"))</f>
        <v/>
      </c>
      <c r="AQ338" s="40"/>
      <c r="AR338" s="40"/>
      <c r="AS338" s="40"/>
      <c r="AT338" s="29"/>
      <c r="AU338" s="56"/>
      <c r="AV338" s="56"/>
      <c r="AW338" s="56"/>
      <c r="AX338" s="249" t="str">
        <f>IF(V338="","",EOMONTH(EDATE(Tabla1[[#This Row],[Fecha Finalización]],2),0))</f>
        <v/>
      </c>
      <c r="AY338" s="40"/>
      <c r="AZ338" s="250" t="str">
        <f>IF(V338="","",EOMONTH(EDATE(Tabla1[[#This Row],[Fecha Finalización]],3),0))</f>
        <v/>
      </c>
      <c r="BA338" s="40"/>
      <c r="BB338" s="40"/>
      <c r="BC338" s="237"/>
      <c r="BD338" s="235" t="str">
        <f>IF(F338="","",Tabla1[[#This Row],[sem 01]]&amp;Tabla1[[#This Row],[sem 02]]&amp;Tabla1[[#This Row],[sem 03]])</f>
        <v/>
      </c>
      <c r="BE338" s="236"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9"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10"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10"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10" t="str">
        <f>IF(Tabla1[[#This Row],[Fecha Inicio grupo]]="","",IFERROR(VLOOKUP(Tabla1[[#This Row],[Mes de Alta como miembro]],Parámetros!$AM$2:$AN$16,2,0),"01/01/1900"))</f>
        <v/>
      </c>
    </row>
    <row r="339" spans="1:63" ht="14.45">
      <c r="A339" s="69">
        <v>336</v>
      </c>
      <c r="B339" s="30"/>
      <c r="C339" s="35"/>
      <c r="D339" s="43"/>
      <c r="E339" s="65"/>
      <c r="F339" s="46"/>
      <c r="G339" s="46"/>
      <c r="H339" s="165"/>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1"/>
      <c r="P339" s="35"/>
      <c r="Q339" s="68"/>
      <c r="R339" s="68"/>
      <c r="S339" s="68"/>
      <c r="T339" s="68"/>
      <c r="U339" s="244" t="str">
        <f>IF(F339="","",Tabla1[[#This Row],[Fecha Inicio grupo]]+3*7-7)</f>
        <v/>
      </c>
      <c r="V339" s="245"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6"/>
      <c r="AP339" s="247" t="str">
        <f>IF(F339="","",IFERROR(VLOOKUP(SUBSTITUTE(SUBSTITUTE(Tabla1[[#This Row],[Uso Sistemas]],"T","P"),"N","F"),Parámetros!$M$2:$N$17,2,0),"Completar hasta 3ra sem. para evaluar a Probacionista"))</f>
        <v/>
      </c>
      <c r="AQ339" s="40"/>
      <c r="AR339" s="40"/>
      <c r="AS339" s="40"/>
      <c r="AT339" s="29"/>
      <c r="AU339" s="56"/>
      <c r="AV339" s="56"/>
      <c r="AW339" s="56"/>
      <c r="AX339" s="249" t="str">
        <f>IF(V339="","",EOMONTH(EDATE(Tabla1[[#This Row],[Fecha Finalización]],2),0))</f>
        <v/>
      </c>
      <c r="AY339" s="40"/>
      <c r="AZ339" s="250" t="str">
        <f>IF(V339="","",EOMONTH(EDATE(Tabla1[[#This Row],[Fecha Finalización]],3),0))</f>
        <v/>
      </c>
      <c r="BA339" s="40"/>
      <c r="BB339" s="40"/>
      <c r="BC339" s="237"/>
      <c r="BD339" s="235" t="str">
        <f>IF(F339="","",Tabla1[[#This Row],[sem 01]]&amp;Tabla1[[#This Row],[sem 02]]&amp;Tabla1[[#This Row],[sem 03]])</f>
        <v/>
      </c>
      <c r="BE339" s="236"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9"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10"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10"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10" t="str">
        <f>IF(Tabla1[[#This Row],[Fecha Inicio grupo]]="","",IFERROR(VLOOKUP(Tabla1[[#This Row],[Mes de Alta como miembro]],Parámetros!$AM$2:$AN$16,2,0),"01/01/1900"))</f>
        <v/>
      </c>
    </row>
    <row r="340" spans="1:63" ht="14.45">
      <c r="A340" s="69">
        <v>337</v>
      </c>
      <c r="B340" s="30"/>
      <c r="C340" s="35"/>
      <c r="D340" s="43"/>
      <c r="E340" s="65"/>
      <c r="F340" s="46"/>
      <c r="G340" s="46"/>
      <c r="H340" s="165"/>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1"/>
      <c r="P340" s="35"/>
      <c r="Q340" s="68"/>
      <c r="R340" s="68"/>
      <c r="S340" s="68"/>
      <c r="T340" s="68"/>
      <c r="U340" s="244" t="str">
        <f>IF(F340="","",Tabla1[[#This Row],[Fecha Inicio grupo]]+3*7-7)</f>
        <v/>
      </c>
      <c r="V340" s="245"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6"/>
      <c r="AP340" s="247" t="str">
        <f>IF(F340="","",IFERROR(VLOOKUP(SUBSTITUTE(SUBSTITUTE(Tabla1[[#This Row],[Uso Sistemas]],"T","P"),"N","F"),Parámetros!$M$2:$N$17,2,0),"Completar hasta 3ra sem. para evaluar a Probacionista"))</f>
        <v/>
      </c>
      <c r="AQ340" s="40"/>
      <c r="AR340" s="40"/>
      <c r="AS340" s="40"/>
      <c r="AT340" s="29"/>
      <c r="AU340" s="56"/>
      <c r="AV340" s="56"/>
      <c r="AW340" s="56"/>
      <c r="AX340" s="249" t="str">
        <f>IF(V340="","",EOMONTH(EDATE(Tabla1[[#This Row],[Fecha Finalización]],2),0))</f>
        <v/>
      </c>
      <c r="AY340" s="40"/>
      <c r="AZ340" s="250" t="str">
        <f>IF(V340="","",EOMONTH(EDATE(Tabla1[[#This Row],[Fecha Finalización]],3),0))</f>
        <v/>
      </c>
      <c r="BA340" s="40"/>
      <c r="BB340" s="40"/>
      <c r="BC340" s="237"/>
      <c r="BD340" s="235" t="str">
        <f>IF(F340="","",Tabla1[[#This Row],[sem 01]]&amp;Tabla1[[#This Row],[sem 02]]&amp;Tabla1[[#This Row],[sem 03]])</f>
        <v/>
      </c>
      <c r="BE340" s="236"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9"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10"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10"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10" t="str">
        <f>IF(Tabla1[[#This Row],[Fecha Inicio grupo]]="","",IFERROR(VLOOKUP(Tabla1[[#This Row],[Mes de Alta como miembro]],Parámetros!$AM$2:$AN$16,2,0),"01/01/1900"))</f>
        <v/>
      </c>
    </row>
    <row r="341" spans="1:63" ht="14.45">
      <c r="A341" s="69">
        <v>338</v>
      </c>
      <c r="B341" s="30"/>
      <c r="C341" s="35"/>
      <c r="D341" s="43"/>
      <c r="E341" s="65"/>
      <c r="F341" s="46"/>
      <c r="G341" s="46"/>
      <c r="H341" s="165"/>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1"/>
      <c r="P341" s="35"/>
      <c r="Q341" s="68"/>
      <c r="R341" s="68"/>
      <c r="S341" s="68"/>
      <c r="T341" s="68"/>
      <c r="U341" s="244" t="str">
        <f>IF(F341="","",Tabla1[[#This Row],[Fecha Inicio grupo]]+3*7-7)</f>
        <v/>
      </c>
      <c r="V341" s="245"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6"/>
      <c r="AP341" s="247" t="str">
        <f>IF(F341="","",IFERROR(VLOOKUP(SUBSTITUTE(SUBSTITUTE(Tabla1[[#This Row],[Uso Sistemas]],"T","P"),"N","F"),Parámetros!$M$2:$N$17,2,0),"Completar hasta 3ra sem. para evaluar a Probacionista"))</f>
        <v/>
      </c>
      <c r="AQ341" s="40"/>
      <c r="AR341" s="40"/>
      <c r="AS341" s="40"/>
      <c r="AT341" s="29"/>
      <c r="AU341" s="56"/>
      <c r="AV341" s="56"/>
      <c r="AW341" s="56"/>
      <c r="AX341" s="249" t="str">
        <f>IF(V341="","",EOMONTH(EDATE(Tabla1[[#This Row],[Fecha Finalización]],2),0))</f>
        <v/>
      </c>
      <c r="AY341" s="40"/>
      <c r="AZ341" s="250" t="str">
        <f>IF(V341="","",EOMONTH(EDATE(Tabla1[[#This Row],[Fecha Finalización]],3),0))</f>
        <v/>
      </c>
      <c r="BA341" s="40"/>
      <c r="BB341" s="40"/>
      <c r="BC341" s="237"/>
      <c r="BD341" s="235" t="str">
        <f>IF(F341="","",Tabla1[[#This Row],[sem 01]]&amp;Tabla1[[#This Row],[sem 02]]&amp;Tabla1[[#This Row],[sem 03]])</f>
        <v/>
      </c>
      <c r="BE341" s="236"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9"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10"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10"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10" t="str">
        <f>IF(Tabla1[[#This Row],[Fecha Inicio grupo]]="","",IFERROR(VLOOKUP(Tabla1[[#This Row],[Mes de Alta como miembro]],Parámetros!$AM$2:$AN$16,2,0),"01/01/1900"))</f>
        <v/>
      </c>
    </row>
    <row r="342" spans="1:63" ht="14.45">
      <c r="A342" s="69">
        <v>339</v>
      </c>
      <c r="B342" s="30"/>
      <c r="C342" s="35"/>
      <c r="D342" s="43"/>
      <c r="E342" s="65"/>
      <c r="F342" s="46"/>
      <c r="G342" s="46"/>
      <c r="H342" s="165"/>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1"/>
      <c r="P342" s="35"/>
      <c r="Q342" s="68"/>
      <c r="R342" s="68"/>
      <c r="S342" s="68"/>
      <c r="T342" s="68"/>
      <c r="U342" s="244" t="str">
        <f>IF(F342="","",Tabla1[[#This Row],[Fecha Inicio grupo]]+3*7-7)</f>
        <v/>
      </c>
      <c r="V342" s="245"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6"/>
      <c r="AP342" s="247" t="str">
        <f>IF(F342="","",IFERROR(VLOOKUP(SUBSTITUTE(SUBSTITUTE(Tabla1[[#This Row],[Uso Sistemas]],"T","P"),"N","F"),Parámetros!$M$2:$N$17,2,0),"Completar hasta 3ra sem. para evaluar a Probacionista"))</f>
        <v/>
      </c>
      <c r="AQ342" s="40"/>
      <c r="AR342" s="40"/>
      <c r="AS342" s="40"/>
      <c r="AT342" s="29"/>
      <c r="AU342" s="56"/>
      <c r="AV342" s="56"/>
      <c r="AW342" s="56"/>
      <c r="AX342" s="249" t="str">
        <f>IF(V342="","",EOMONTH(EDATE(Tabla1[[#This Row],[Fecha Finalización]],2),0))</f>
        <v/>
      </c>
      <c r="AY342" s="40"/>
      <c r="AZ342" s="250" t="str">
        <f>IF(V342="","",EOMONTH(EDATE(Tabla1[[#This Row],[Fecha Finalización]],3),0))</f>
        <v/>
      </c>
      <c r="BA342" s="40"/>
      <c r="BB342" s="40"/>
      <c r="BC342" s="237"/>
      <c r="BD342" s="235" t="str">
        <f>IF(F342="","",Tabla1[[#This Row],[sem 01]]&amp;Tabla1[[#This Row],[sem 02]]&amp;Tabla1[[#This Row],[sem 03]])</f>
        <v/>
      </c>
      <c r="BE342" s="236"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9"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10"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10"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10" t="str">
        <f>IF(Tabla1[[#This Row],[Fecha Inicio grupo]]="","",IFERROR(VLOOKUP(Tabla1[[#This Row],[Mes de Alta como miembro]],Parámetros!$AM$2:$AN$16,2,0),"01/01/1900"))</f>
        <v/>
      </c>
    </row>
    <row r="343" spans="1:63" ht="14.45">
      <c r="A343" s="69">
        <v>340</v>
      </c>
      <c r="B343" s="30"/>
      <c r="C343" s="35"/>
      <c r="D343" s="43"/>
      <c r="E343" s="65"/>
      <c r="F343" s="46"/>
      <c r="G343" s="46"/>
      <c r="H343" s="165"/>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1"/>
      <c r="P343" s="35"/>
      <c r="Q343" s="68"/>
      <c r="R343" s="68"/>
      <c r="S343" s="68"/>
      <c r="T343" s="68"/>
      <c r="U343" s="244" t="str">
        <f>IF(F343="","",Tabla1[[#This Row],[Fecha Inicio grupo]]+3*7-7)</f>
        <v/>
      </c>
      <c r="V343" s="245"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6"/>
      <c r="AP343" s="247" t="str">
        <f>IF(F343="","",IFERROR(VLOOKUP(SUBSTITUTE(SUBSTITUTE(Tabla1[[#This Row],[Uso Sistemas]],"T","P"),"N","F"),Parámetros!$M$2:$N$17,2,0),"Completar hasta 3ra sem. para evaluar a Probacionista"))</f>
        <v/>
      </c>
      <c r="AQ343" s="40"/>
      <c r="AR343" s="40"/>
      <c r="AS343" s="40"/>
      <c r="AT343" s="29"/>
      <c r="AU343" s="56"/>
      <c r="AV343" s="56"/>
      <c r="AW343" s="56"/>
      <c r="AX343" s="249" t="str">
        <f>IF(V343="","",EOMONTH(EDATE(Tabla1[[#This Row],[Fecha Finalización]],2),0))</f>
        <v/>
      </c>
      <c r="AY343" s="40"/>
      <c r="AZ343" s="250" t="str">
        <f>IF(V343="","",EOMONTH(EDATE(Tabla1[[#This Row],[Fecha Finalización]],3),0))</f>
        <v/>
      </c>
      <c r="BA343" s="40"/>
      <c r="BB343" s="40"/>
      <c r="BC343" s="237"/>
      <c r="BD343" s="235" t="str">
        <f>IF(F343="","",Tabla1[[#This Row],[sem 01]]&amp;Tabla1[[#This Row],[sem 02]]&amp;Tabla1[[#This Row],[sem 03]])</f>
        <v/>
      </c>
      <c r="BE343" s="236"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9"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10"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10"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10" t="str">
        <f>IF(Tabla1[[#This Row],[Fecha Inicio grupo]]="","",IFERROR(VLOOKUP(Tabla1[[#This Row],[Mes de Alta como miembro]],Parámetros!$AM$2:$AN$16,2,0),"01/01/1900"))</f>
        <v/>
      </c>
    </row>
    <row r="344" spans="1:63" ht="14.45">
      <c r="A344" s="69">
        <v>341</v>
      </c>
      <c r="B344" s="30"/>
      <c r="C344" s="35"/>
      <c r="D344" s="43"/>
      <c r="E344" s="65"/>
      <c r="F344" s="46"/>
      <c r="G344" s="46"/>
      <c r="H344" s="165"/>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1"/>
      <c r="P344" s="35"/>
      <c r="Q344" s="68"/>
      <c r="R344" s="68"/>
      <c r="S344" s="68"/>
      <c r="T344" s="68"/>
      <c r="U344" s="244" t="str">
        <f>IF(F344="","",Tabla1[[#This Row],[Fecha Inicio grupo]]+3*7-7)</f>
        <v/>
      </c>
      <c r="V344" s="245"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6"/>
      <c r="AP344" s="247" t="str">
        <f>IF(F344="","",IFERROR(VLOOKUP(SUBSTITUTE(SUBSTITUTE(Tabla1[[#This Row],[Uso Sistemas]],"T","P"),"N","F"),Parámetros!$M$2:$N$17,2,0),"Completar hasta 3ra sem. para evaluar a Probacionista"))</f>
        <v/>
      </c>
      <c r="AQ344" s="40"/>
      <c r="AR344" s="40"/>
      <c r="AS344" s="40"/>
      <c r="AT344" s="29"/>
      <c r="AU344" s="56"/>
      <c r="AV344" s="56"/>
      <c r="AW344" s="56"/>
      <c r="AX344" s="249" t="str">
        <f>IF(V344="","",EOMONTH(EDATE(Tabla1[[#This Row],[Fecha Finalización]],2),0))</f>
        <v/>
      </c>
      <c r="AY344" s="40"/>
      <c r="AZ344" s="250" t="str">
        <f>IF(V344="","",EOMONTH(EDATE(Tabla1[[#This Row],[Fecha Finalización]],3),0))</f>
        <v/>
      </c>
      <c r="BA344" s="40"/>
      <c r="BB344" s="40"/>
      <c r="BC344" s="237"/>
      <c r="BD344" s="235" t="str">
        <f>IF(F344="","",Tabla1[[#This Row],[sem 01]]&amp;Tabla1[[#This Row],[sem 02]]&amp;Tabla1[[#This Row],[sem 03]])</f>
        <v/>
      </c>
      <c r="BE344" s="236"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9"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10"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10"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10" t="str">
        <f>IF(Tabla1[[#This Row],[Fecha Inicio grupo]]="","",IFERROR(VLOOKUP(Tabla1[[#This Row],[Mes de Alta como miembro]],Parámetros!$AM$2:$AN$16,2,0),"01/01/1900"))</f>
        <v/>
      </c>
    </row>
    <row r="345" spans="1:63" ht="14.45">
      <c r="A345" s="69">
        <v>342</v>
      </c>
      <c r="B345" s="30"/>
      <c r="C345" s="35"/>
      <c r="D345" s="43"/>
      <c r="E345" s="65"/>
      <c r="F345" s="46"/>
      <c r="G345" s="46"/>
      <c r="H345" s="165"/>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1"/>
      <c r="P345" s="35"/>
      <c r="Q345" s="68"/>
      <c r="R345" s="68"/>
      <c r="S345" s="68"/>
      <c r="T345" s="68"/>
      <c r="U345" s="244" t="str">
        <f>IF(F345="","",Tabla1[[#This Row],[Fecha Inicio grupo]]+3*7-7)</f>
        <v/>
      </c>
      <c r="V345" s="245"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6"/>
      <c r="AP345" s="247" t="str">
        <f>IF(F345="","",IFERROR(VLOOKUP(SUBSTITUTE(SUBSTITUTE(Tabla1[[#This Row],[Uso Sistemas]],"T","P"),"N","F"),Parámetros!$M$2:$N$17,2,0),"Completar hasta 3ra sem. para evaluar a Probacionista"))</f>
        <v/>
      </c>
      <c r="AQ345" s="40"/>
      <c r="AR345" s="40"/>
      <c r="AS345" s="40"/>
      <c r="AT345" s="29"/>
      <c r="AU345" s="56"/>
      <c r="AV345" s="56"/>
      <c r="AW345" s="56"/>
      <c r="AX345" s="249" t="str">
        <f>IF(V345="","",EOMONTH(EDATE(Tabla1[[#This Row],[Fecha Finalización]],2),0))</f>
        <v/>
      </c>
      <c r="AY345" s="40"/>
      <c r="AZ345" s="250" t="str">
        <f>IF(V345="","",EOMONTH(EDATE(Tabla1[[#This Row],[Fecha Finalización]],3),0))</f>
        <v/>
      </c>
      <c r="BA345" s="40"/>
      <c r="BB345" s="40"/>
      <c r="BC345" s="237"/>
      <c r="BD345" s="235" t="str">
        <f>IF(F345="","",Tabla1[[#This Row],[sem 01]]&amp;Tabla1[[#This Row],[sem 02]]&amp;Tabla1[[#This Row],[sem 03]])</f>
        <v/>
      </c>
      <c r="BE345" s="236"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9"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10"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10"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10" t="str">
        <f>IF(Tabla1[[#This Row],[Fecha Inicio grupo]]="","",IFERROR(VLOOKUP(Tabla1[[#This Row],[Mes de Alta como miembro]],Parámetros!$AM$2:$AN$16,2,0),"01/01/1900"))</f>
        <v/>
      </c>
    </row>
    <row r="346" spans="1:63" ht="14.45">
      <c r="A346" s="69">
        <v>343</v>
      </c>
      <c r="B346" s="30"/>
      <c r="C346" s="35"/>
      <c r="D346" s="43"/>
      <c r="E346" s="65"/>
      <c r="F346" s="46"/>
      <c r="G346" s="46"/>
      <c r="H346" s="165"/>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1"/>
      <c r="P346" s="35"/>
      <c r="Q346" s="68"/>
      <c r="R346" s="68"/>
      <c r="S346" s="68"/>
      <c r="T346" s="68"/>
      <c r="U346" s="244" t="str">
        <f>IF(F346="","",Tabla1[[#This Row],[Fecha Inicio grupo]]+3*7-7)</f>
        <v/>
      </c>
      <c r="V346" s="245"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6"/>
      <c r="AP346" s="247" t="str">
        <f>IF(F346="","",IFERROR(VLOOKUP(SUBSTITUTE(SUBSTITUTE(Tabla1[[#This Row],[Uso Sistemas]],"T","P"),"N","F"),Parámetros!$M$2:$N$17,2,0),"Completar hasta 3ra sem. para evaluar a Probacionista"))</f>
        <v/>
      </c>
      <c r="AQ346" s="40"/>
      <c r="AR346" s="40"/>
      <c r="AS346" s="40"/>
      <c r="AT346" s="29"/>
      <c r="AU346" s="56"/>
      <c r="AV346" s="56"/>
      <c r="AW346" s="56"/>
      <c r="AX346" s="249" t="str">
        <f>IF(V346="","",EOMONTH(EDATE(Tabla1[[#This Row],[Fecha Finalización]],2),0))</f>
        <v/>
      </c>
      <c r="AY346" s="40"/>
      <c r="AZ346" s="250" t="str">
        <f>IF(V346="","",EOMONTH(EDATE(Tabla1[[#This Row],[Fecha Finalización]],3),0))</f>
        <v/>
      </c>
      <c r="BA346" s="40"/>
      <c r="BB346" s="40"/>
      <c r="BC346" s="237"/>
      <c r="BD346" s="235" t="str">
        <f>IF(F346="","",Tabla1[[#This Row],[sem 01]]&amp;Tabla1[[#This Row],[sem 02]]&amp;Tabla1[[#This Row],[sem 03]])</f>
        <v/>
      </c>
      <c r="BE346" s="236"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9"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10"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10"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10" t="str">
        <f>IF(Tabla1[[#This Row],[Fecha Inicio grupo]]="","",IFERROR(VLOOKUP(Tabla1[[#This Row],[Mes de Alta como miembro]],Parámetros!$AM$2:$AN$16,2,0),"01/01/1900"))</f>
        <v/>
      </c>
    </row>
    <row r="347" spans="1:63" ht="14.45">
      <c r="A347" s="69">
        <v>344</v>
      </c>
      <c r="B347" s="30"/>
      <c r="C347" s="35"/>
      <c r="D347" s="43"/>
      <c r="E347" s="65"/>
      <c r="F347" s="46"/>
      <c r="G347" s="46"/>
      <c r="H347" s="165"/>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1"/>
      <c r="P347" s="35"/>
      <c r="Q347" s="68"/>
      <c r="R347" s="68"/>
      <c r="S347" s="68"/>
      <c r="T347" s="68"/>
      <c r="U347" s="244" t="str">
        <f>IF(F347="","",Tabla1[[#This Row],[Fecha Inicio grupo]]+3*7-7)</f>
        <v/>
      </c>
      <c r="V347" s="245"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6"/>
      <c r="AP347" s="247" t="str">
        <f>IF(F347="","",IFERROR(VLOOKUP(SUBSTITUTE(SUBSTITUTE(Tabla1[[#This Row],[Uso Sistemas]],"T","P"),"N","F"),Parámetros!$M$2:$N$17,2,0),"Completar hasta 3ra sem. para evaluar a Probacionista"))</f>
        <v/>
      </c>
      <c r="AQ347" s="40"/>
      <c r="AR347" s="40"/>
      <c r="AS347" s="40"/>
      <c r="AT347" s="29"/>
      <c r="AU347" s="56"/>
      <c r="AV347" s="56"/>
      <c r="AW347" s="56"/>
      <c r="AX347" s="249" t="str">
        <f>IF(V347="","",EOMONTH(EDATE(Tabla1[[#This Row],[Fecha Finalización]],2),0))</f>
        <v/>
      </c>
      <c r="AY347" s="40"/>
      <c r="AZ347" s="250" t="str">
        <f>IF(V347="","",EOMONTH(EDATE(Tabla1[[#This Row],[Fecha Finalización]],3),0))</f>
        <v/>
      </c>
      <c r="BA347" s="40"/>
      <c r="BB347" s="40"/>
      <c r="BC347" s="237"/>
      <c r="BD347" s="235" t="str">
        <f>IF(F347="","",Tabla1[[#This Row],[sem 01]]&amp;Tabla1[[#This Row],[sem 02]]&amp;Tabla1[[#This Row],[sem 03]])</f>
        <v/>
      </c>
      <c r="BE347" s="236"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9"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10"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10"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10" t="str">
        <f>IF(Tabla1[[#This Row],[Fecha Inicio grupo]]="","",IFERROR(VLOOKUP(Tabla1[[#This Row],[Mes de Alta como miembro]],Parámetros!$AM$2:$AN$16,2,0),"01/01/1900"))</f>
        <v/>
      </c>
    </row>
    <row r="348" spans="1:63" ht="14.45">
      <c r="A348" s="69">
        <v>345</v>
      </c>
      <c r="B348" s="30"/>
      <c r="C348" s="35"/>
      <c r="D348" s="43"/>
      <c r="E348" s="65"/>
      <c r="F348" s="46"/>
      <c r="G348" s="46"/>
      <c r="H348" s="165"/>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1"/>
      <c r="P348" s="35"/>
      <c r="Q348" s="68"/>
      <c r="R348" s="68"/>
      <c r="S348" s="68"/>
      <c r="T348" s="68"/>
      <c r="U348" s="244" t="str">
        <f>IF(F348="","",Tabla1[[#This Row],[Fecha Inicio grupo]]+3*7-7)</f>
        <v/>
      </c>
      <c r="V348" s="245"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6"/>
      <c r="AP348" s="247" t="str">
        <f>IF(F348="","",IFERROR(VLOOKUP(SUBSTITUTE(SUBSTITUTE(Tabla1[[#This Row],[Uso Sistemas]],"T","P"),"N","F"),Parámetros!$M$2:$N$17,2,0),"Completar hasta 3ra sem. para evaluar a Probacionista"))</f>
        <v/>
      </c>
      <c r="AQ348" s="40"/>
      <c r="AR348" s="40"/>
      <c r="AS348" s="40"/>
      <c r="AT348" s="29"/>
      <c r="AU348" s="56"/>
      <c r="AV348" s="56"/>
      <c r="AW348" s="56"/>
      <c r="AX348" s="249" t="str">
        <f>IF(V348="","",EOMONTH(EDATE(Tabla1[[#This Row],[Fecha Finalización]],2),0))</f>
        <v/>
      </c>
      <c r="AY348" s="40"/>
      <c r="AZ348" s="250" t="str">
        <f>IF(V348="","",EOMONTH(EDATE(Tabla1[[#This Row],[Fecha Finalización]],3),0))</f>
        <v/>
      </c>
      <c r="BA348" s="40"/>
      <c r="BB348" s="40"/>
      <c r="BC348" s="237"/>
      <c r="BD348" s="235" t="str">
        <f>IF(F348="","",Tabla1[[#This Row],[sem 01]]&amp;Tabla1[[#This Row],[sem 02]]&amp;Tabla1[[#This Row],[sem 03]])</f>
        <v/>
      </c>
      <c r="BE348" s="236"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9"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10"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10"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10" t="str">
        <f>IF(Tabla1[[#This Row],[Fecha Inicio grupo]]="","",IFERROR(VLOOKUP(Tabla1[[#This Row],[Mes de Alta como miembro]],Parámetros!$AM$2:$AN$16,2,0),"01/01/1900"))</f>
        <v/>
      </c>
    </row>
    <row r="349" spans="1:63" ht="14.45">
      <c r="A349" s="69">
        <v>346</v>
      </c>
      <c r="B349" s="30"/>
      <c r="C349" s="35"/>
      <c r="D349" s="43"/>
      <c r="E349" s="65"/>
      <c r="F349" s="46"/>
      <c r="G349" s="46"/>
      <c r="H349" s="165"/>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1"/>
      <c r="P349" s="35"/>
      <c r="Q349" s="68"/>
      <c r="R349" s="68"/>
      <c r="S349" s="68"/>
      <c r="T349" s="68"/>
      <c r="U349" s="244" t="str">
        <f>IF(F349="","",Tabla1[[#This Row],[Fecha Inicio grupo]]+3*7-7)</f>
        <v/>
      </c>
      <c r="V349" s="245"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6"/>
      <c r="AP349" s="247" t="str">
        <f>IF(F349="","",IFERROR(VLOOKUP(SUBSTITUTE(SUBSTITUTE(Tabla1[[#This Row],[Uso Sistemas]],"T","P"),"N","F"),Parámetros!$M$2:$N$17,2,0),"Completar hasta 3ra sem. para evaluar a Probacionista"))</f>
        <v/>
      </c>
      <c r="AQ349" s="40"/>
      <c r="AR349" s="40"/>
      <c r="AS349" s="40"/>
      <c r="AT349" s="29"/>
      <c r="AU349" s="56"/>
      <c r="AV349" s="56"/>
      <c r="AW349" s="56"/>
      <c r="AX349" s="249" t="str">
        <f>IF(V349="","",EOMONTH(EDATE(Tabla1[[#This Row],[Fecha Finalización]],2),0))</f>
        <v/>
      </c>
      <c r="AY349" s="40"/>
      <c r="AZ349" s="250" t="str">
        <f>IF(V349="","",EOMONTH(EDATE(Tabla1[[#This Row],[Fecha Finalización]],3),0))</f>
        <v/>
      </c>
      <c r="BA349" s="40"/>
      <c r="BB349" s="40"/>
      <c r="BC349" s="237"/>
      <c r="BD349" s="235" t="str">
        <f>IF(F349="","",Tabla1[[#This Row],[sem 01]]&amp;Tabla1[[#This Row],[sem 02]]&amp;Tabla1[[#This Row],[sem 03]])</f>
        <v/>
      </c>
      <c r="BE349" s="236"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9"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10"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10"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10" t="str">
        <f>IF(Tabla1[[#This Row],[Fecha Inicio grupo]]="","",IFERROR(VLOOKUP(Tabla1[[#This Row],[Mes de Alta como miembro]],Parámetros!$AM$2:$AN$16,2,0),"01/01/1900"))</f>
        <v/>
      </c>
    </row>
    <row r="350" spans="1:63" ht="14.45">
      <c r="A350" s="69">
        <v>347</v>
      </c>
      <c r="B350" s="30"/>
      <c r="C350" s="35"/>
      <c r="D350" s="43"/>
      <c r="E350" s="65"/>
      <c r="F350" s="46"/>
      <c r="G350" s="46"/>
      <c r="H350" s="165"/>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1"/>
      <c r="P350" s="35"/>
      <c r="Q350" s="68"/>
      <c r="R350" s="68"/>
      <c r="S350" s="68"/>
      <c r="T350" s="68"/>
      <c r="U350" s="244" t="str">
        <f>IF(F350="","",Tabla1[[#This Row],[Fecha Inicio grupo]]+3*7-7)</f>
        <v/>
      </c>
      <c r="V350" s="245"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6"/>
      <c r="AP350" s="247" t="str">
        <f>IF(F350="","",IFERROR(VLOOKUP(SUBSTITUTE(SUBSTITUTE(Tabla1[[#This Row],[Uso Sistemas]],"T","P"),"N","F"),Parámetros!$M$2:$N$17,2,0),"Completar hasta 3ra sem. para evaluar a Probacionista"))</f>
        <v/>
      </c>
      <c r="AQ350" s="40"/>
      <c r="AR350" s="40"/>
      <c r="AS350" s="40"/>
      <c r="AT350" s="29"/>
      <c r="AU350" s="56"/>
      <c r="AV350" s="56"/>
      <c r="AW350" s="56"/>
      <c r="AX350" s="249" t="str">
        <f>IF(V350="","",EOMONTH(EDATE(Tabla1[[#This Row],[Fecha Finalización]],2),0))</f>
        <v/>
      </c>
      <c r="AY350" s="40"/>
      <c r="AZ350" s="250" t="str">
        <f>IF(V350="","",EOMONTH(EDATE(Tabla1[[#This Row],[Fecha Finalización]],3),0))</f>
        <v/>
      </c>
      <c r="BA350" s="40"/>
      <c r="BB350" s="40"/>
      <c r="BC350" s="237"/>
      <c r="BD350" s="235" t="str">
        <f>IF(F350="","",Tabla1[[#This Row],[sem 01]]&amp;Tabla1[[#This Row],[sem 02]]&amp;Tabla1[[#This Row],[sem 03]])</f>
        <v/>
      </c>
      <c r="BE350" s="236"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9"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10"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10"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10" t="str">
        <f>IF(Tabla1[[#This Row],[Fecha Inicio grupo]]="","",IFERROR(VLOOKUP(Tabla1[[#This Row],[Mes de Alta como miembro]],Parámetros!$AM$2:$AN$16,2,0),"01/01/1900"))</f>
        <v/>
      </c>
    </row>
    <row r="351" spans="1:63" ht="14.45">
      <c r="A351" s="69">
        <v>348</v>
      </c>
      <c r="B351" s="30"/>
      <c r="C351" s="35"/>
      <c r="D351" s="43"/>
      <c r="E351" s="65"/>
      <c r="F351" s="46"/>
      <c r="G351" s="46"/>
      <c r="H351" s="165"/>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1"/>
      <c r="P351" s="35"/>
      <c r="Q351" s="68"/>
      <c r="R351" s="68"/>
      <c r="S351" s="68"/>
      <c r="T351" s="68"/>
      <c r="U351" s="244" t="str">
        <f>IF(F351="","",Tabla1[[#This Row],[Fecha Inicio grupo]]+3*7-7)</f>
        <v/>
      </c>
      <c r="V351" s="245"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6"/>
      <c r="AP351" s="247" t="str">
        <f>IF(F351="","",IFERROR(VLOOKUP(SUBSTITUTE(SUBSTITUTE(Tabla1[[#This Row],[Uso Sistemas]],"T","P"),"N","F"),Parámetros!$M$2:$N$17,2,0),"Completar hasta 3ra sem. para evaluar a Probacionista"))</f>
        <v/>
      </c>
      <c r="AQ351" s="40"/>
      <c r="AR351" s="40"/>
      <c r="AS351" s="40"/>
      <c r="AT351" s="29"/>
      <c r="AU351" s="56"/>
      <c r="AV351" s="56"/>
      <c r="AW351" s="56"/>
      <c r="AX351" s="249" t="str">
        <f>IF(V351="","",EOMONTH(EDATE(Tabla1[[#This Row],[Fecha Finalización]],2),0))</f>
        <v/>
      </c>
      <c r="AY351" s="40"/>
      <c r="AZ351" s="250" t="str">
        <f>IF(V351="","",EOMONTH(EDATE(Tabla1[[#This Row],[Fecha Finalización]],3),0))</f>
        <v/>
      </c>
      <c r="BA351" s="40"/>
      <c r="BB351" s="40"/>
      <c r="BC351" s="237"/>
      <c r="BD351" s="235" t="str">
        <f>IF(F351="","",Tabla1[[#This Row],[sem 01]]&amp;Tabla1[[#This Row],[sem 02]]&amp;Tabla1[[#This Row],[sem 03]])</f>
        <v/>
      </c>
      <c r="BE351" s="236"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9"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10"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10"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10" t="str">
        <f>IF(Tabla1[[#This Row],[Fecha Inicio grupo]]="","",IFERROR(VLOOKUP(Tabla1[[#This Row],[Mes de Alta como miembro]],Parámetros!$AM$2:$AN$16,2,0),"01/01/1900"))</f>
        <v/>
      </c>
    </row>
    <row r="352" spans="1:63" ht="14.45">
      <c r="A352" s="69">
        <v>349</v>
      </c>
      <c r="B352" s="30"/>
      <c r="C352" s="35"/>
      <c r="D352" s="43"/>
      <c r="E352" s="65"/>
      <c r="F352" s="46"/>
      <c r="G352" s="46"/>
      <c r="H352" s="165"/>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1"/>
      <c r="P352" s="35"/>
      <c r="Q352" s="68"/>
      <c r="R352" s="68"/>
      <c r="S352" s="68"/>
      <c r="T352" s="68"/>
      <c r="U352" s="244" t="str">
        <f>IF(F352="","",Tabla1[[#This Row],[Fecha Inicio grupo]]+3*7-7)</f>
        <v/>
      </c>
      <c r="V352" s="245"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6"/>
      <c r="AP352" s="247" t="str">
        <f>IF(F352="","",IFERROR(VLOOKUP(SUBSTITUTE(SUBSTITUTE(Tabla1[[#This Row],[Uso Sistemas]],"T","P"),"N","F"),Parámetros!$M$2:$N$17,2,0),"Completar hasta 3ra sem. para evaluar a Probacionista"))</f>
        <v/>
      </c>
      <c r="AQ352" s="40"/>
      <c r="AR352" s="40"/>
      <c r="AS352" s="40"/>
      <c r="AT352" s="29"/>
      <c r="AU352" s="56"/>
      <c r="AV352" s="56"/>
      <c r="AW352" s="56"/>
      <c r="AX352" s="249" t="str">
        <f>IF(V352="","",EOMONTH(EDATE(Tabla1[[#This Row],[Fecha Finalización]],2),0))</f>
        <v/>
      </c>
      <c r="AY352" s="40"/>
      <c r="AZ352" s="250" t="str">
        <f>IF(V352="","",EOMONTH(EDATE(Tabla1[[#This Row],[Fecha Finalización]],3),0))</f>
        <v/>
      </c>
      <c r="BA352" s="40"/>
      <c r="BB352" s="40"/>
      <c r="BC352" s="237"/>
      <c r="BD352" s="235" t="str">
        <f>IF(F352="","",Tabla1[[#This Row],[sem 01]]&amp;Tabla1[[#This Row],[sem 02]]&amp;Tabla1[[#This Row],[sem 03]])</f>
        <v/>
      </c>
      <c r="BE352" s="236"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9"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10"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10"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10" t="str">
        <f>IF(Tabla1[[#This Row],[Fecha Inicio grupo]]="","",IFERROR(VLOOKUP(Tabla1[[#This Row],[Mes de Alta como miembro]],Parámetros!$AM$2:$AN$16,2,0),"01/01/1900"))</f>
        <v/>
      </c>
    </row>
    <row r="353" spans="1:63" ht="14.45">
      <c r="A353" s="69">
        <v>350</v>
      </c>
      <c r="B353" s="30"/>
      <c r="C353" s="35"/>
      <c r="D353" s="43"/>
      <c r="E353" s="65"/>
      <c r="F353" s="46"/>
      <c r="G353" s="46"/>
      <c r="H353" s="165"/>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1"/>
      <c r="P353" s="35"/>
      <c r="Q353" s="68"/>
      <c r="R353" s="68"/>
      <c r="S353" s="68"/>
      <c r="T353" s="68"/>
      <c r="U353" s="244" t="str">
        <f>IF(F353="","",Tabla1[[#This Row],[Fecha Inicio grupo]]+3*7-7)</f>
        <v/>
      </c>
      <c r="V353" s="245"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6"/>
      <c r="AP353" s="247" t="str">
        <f>IF(F353="","",IFERROR(VLOOKUP(SUBSTITUTE(SUBSTITUTE(Tabla1[[#This Row],[Uso Sistemas]],"T","P"),"N","F"),Parámetros!$M$2:$N$17,2,0),"Completar hasta 3ra sem. para evaluar a Probacionista"))</f>
        <v/>
      </c>
      <c r="AQ353" s="40"/>
      <c r="AR353" s="40"/>
      <c r="AS353" s="40"/>
      <c r="AT353" s="29"/>
      <c r="AU353" s="56"/>
      <c r="AV353" s="56"/>
      <c r="AW353" s="56"/>
      <c r="AX353" s="249" t="str">
        <f>IF(V353="","",EOMONTH(EDATE(Tabla1[[#This Row],[Fecha Finalización]],2),0))</f>
        <v/>
      </c>
      <c r="AY353" s="40"/>
      <c r="AZ353" s="250" t="str">
        <f>IF(V353="","",EOMONTH(EDATE(Tabla1[[#This Row],[Fecha Finalización]],3),0))</f>
        <v/>
      </c>
      <c r="BA353" s="40"/>
      <c r="BB353" s="40"/>
      <c r="BC353" s="237"/>
      <c r="BD353" s="235" t="str">
        <f>IF(F353="","",Tabla1[[#This Row],[sem 01]]&amp;Tabla1[[#This Row],[sem 02]]&amp;Tabla1[[#This Row],[sem 03]])</f>
        <v/>
      </c>
      <c r="BE353" s="236"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9"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10"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10"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10" t="str">
        <f>IF(Tabla1[[#This Row],[Fecha Inicio grupo]]="","",IFERROR(VLOOKUP(Tabla1[[#This Row],[Mes de Alta como miembro]],Parámetros!$AM$2:$AN$16,2,0),"01/01/1900"))</f>
        <v/>
      </c>
    </row>
    <row r="354" spans="1:63" ht="14.45">
      <c r="A354" s="69">
        <v>351</v>
      </c>
      <c r="B354" s="30"/>
      <c r="C354" s="35"/>
      <c r="D354" s="43"/>
      <c r="E354" s="65"/>
      <c r="F354" s="46"/>
      <c r="G354" s="46"/>
      <c r="H354" s="165"/>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1"/>
      <c r="P354" s="35"/>
      <c r="Q354" s="68"/>
      <c r="R354" s="68"/>
      <c r="S354" s="68"/>
      <c r="T354" s="68"/>
      <c r="U354" s="244" t="str">
        <f>IF(F354="","",Tabla1[[#This Row],[Fecha Inicio grupo]]+3*7-7)</f>
        <v/>
      </c>
      <c r="V354" s="245"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6"/>
      <c r="AP354" s="247" t="str">
        <f>IF(F354="","",IFERROR(VLOOKUP(SUBSTITUTE(SUBSTITUTE(Tabla1[[#This Row],[Uso Sistemas]],"T","P"),"N","F"),Parámetros!$M$2:$N$17,2,0),"Completar hasta 3ra sem. para evaluar a Probacionista"))</f>
        <v/>
      </c>
      <c r="AQ354" s="40"/>
      <c r="AR354" s="40"/>
      <c r="AS354" s="40"/>
      <c r="AT354" s="29"/>
      <c r="AU354" s="56"/>
      <c r="AV354" s="56"/>
      <c r="AW354" s="56"/>
      <c r="AX354" s="249" t="str">
        <f>IF(V354="","",EOMONTH(EDATE(Tabla1[[#This Row],[Fecha Finalización]],2),0))</f>
        <v/>
      </c>
      <c r="AY354" s="40"/>
      <c r="AZ354" s="250" t="str">
        <f>IF(V354="","",EOMONTH(EDATE(Tabla1[[#This Row],[Fecha Finalización]],3),0))</f>
        <v/>
      </c>
      <c r="BA354" s="40"/>
      <c r="BB354" s="40"/>
      <c r="BC354" s="237"/>
      <c r="BD354" s="235" t="str">
        <f>IF(F354="","",Tabla1[[#This Row],[sem 01]]&amp;Tabla1[[#This Row],[sem 02]]&amp;Tabla1[[#This Row],[sem 03]])</f>
        <v/>
      </c>
      <c r="BE354" s="236"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9"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10"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10"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10" t="str">
        <f>IF(Tabla1[[#This Row],[Fecha Inicio grupo]]="","",IFERROR(VLOOKUP(Tabla1[[#This Row],[Mes de Alta como miembro]],Parámetros!$AM$2:$AN$16,2,0),"01/01/1900"))</f>
        <v/>
      </c>
    </row>
    <row r="355" spans="1:63" ht="14.45">
      <c r="A355" s="69">
        <v>352</v>
      </c>
      <c r="B355" s="30"/>
      <c r="C355" s="35"/>
      <c r="D355" s="43"/>
      <c r="E355" s="65"/>
      <c r="F355" s="46"/>
      <c r="G355" s="46"/>
      <c r="H355" s="165"/>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1"/>
      <c r="P355" s="35"/>
      <c r="Q355" s="68"/>
      <c r="R355" s="68"/>
      <c r="S355" s="68"/>
      <c r="T355" s="68"/>
      <c r="U355" s="244" t="str">
        <f>IF(F355="","",Tabla1[[#This Row],[Fecha Inicio grupo]]+3*7-7)</f>
        <v/>
      </c>
      <c r="V355" s="245"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6"/>
      <c r="AP355" s="247" t="str">
        <f>IF(F355="","",IFERROR(VLOOKUP(SUBSTITUTE(SUBSTITUTE(Tabla1[[#This Row],[Uso Sistemas]],"T","P"),"N","F"),Parámetros!$M$2:$N$17,2,0),"Completar hasta 3ra sem. para evaluar a Probacionista"))</f>
        <v/>
      </c>
      <c r="AQ355" s="40"/>
      <c r="AR355" s="40"/>
      <c r="AS355" s="40"/>
      <c r="AT355" s="29"/>
      <c r="AU355" s="56"/>
      <c r="AV355" s="56"/>
      <c r="AW355" s="56"/>
      <c r="AX355" s="249" t="str">
        <f>IF(V355="","",EOMONTH(EDATE(Tabla1[[#This Row],[Fecha Finalización]],2),0))</f>
        <v/>
      </c>
      <c r="AY355" s="40"/>
      <c r="AZ355" s="250" t="str">
        <f>IF(V355="","",EOMONTH(EDATE(Tabla1[[#This Row],[Fecha Finalización]],3),0))</f>
        <v/>
      </c>
      <c r="BA355" s="40"/>
      <c r="BB355" s="40"/>
      <c r="BC355" s="237"/>
      <c r="BD355" s="235" t="str">
        <f>IF(F355="","",Tabla1[[#This Row],[sem 01]]&amp;Tabla1[[#This Row],[sem 02]]&amp;Tabla1[[#This Row],[sem 03]])</f>
        <v/>
      </c>
      <c r="BE355" s="236"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9"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10"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10"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10" t="str">
        <f>IF(Tabla1[[#This Row],[Fecha Inicio grupo]]="","",IFERROR(VLOOKUP(Tabla1[[#This Row],[Mes de Alta como miembro]],Parámetros!$AM$2:$AN$16,2,0),"01/01/1900"))</f>
        <v/>
      </c>
    </row>
    <row r="356" spans="1:63" ht="14.45">
      <c r="A356" s="69">
        <v>353</v>
      </c>
      <c r="B356" s="30"/>
      <c r="C356" s="35"/>
      <c r="D356" s="43"/>
      <c r="E356" s="65"/>
      <c r="F356" s="46"/>
      <c r="G356" s="46"/>
      <c r="H356" s="165"/>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1"/>
      <c r="P356" s="35"/>
      <c r="Q356" s="68"/>
      <c r="R356" s="68"/>
      <c r="S356" s="68"/>
      <c r="T356" s="68"/>
      <c r="U356" s="244" t="str">
        <f>IF(F356="","",Tabla1[[#This Row],[Fecha Inicio grupo]]+3*7-7)</f>
        <v/>
      </c>
      <c r="V356" s="245"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6"/>
      <c r="AP356" s="247" t="str">
        <f>IF(F356="","",IFERROR(VLOOKUP(SUBSTITUTE(SUBSTITUTE(Tabla1[[#This Row],[Uso Sistemas]],"T","P"),"N","F"),Parámetros!$M$2:$N$17,2,0),"Completar hasta 3ra sem. para evaluar a Probacionista"))</f>
        <v/>
      </c>
      <c r="AQ356" s="40"/>
      <c r="AR356" s="40"/>
      <c r="AS356" s="40"/>
      <c r="AT356" s="29"/>
      <c r="AU356" s="56"/>
      <c r="AV356" s="56"/>
      <c r="AW356" s="56"/>
      <c r="AX356" s="249" t="str">
        <f>IF(V356="","",EOMONTH(EDATE(Tabla1[[#This Row],[Fecha Finalización]],2),0))</f>
        <v/>
      </c>
      <c r="AY356" s="40"/>
      <c r="AZ356" s="250" t="str">
        <f>IF(V356="","",EOMONTH(EDATE(Tabla1[[#This Row],[Fecha Finalización]],3),0))</f>
        <v/>
      </c>
      <c r="BA356" s="40"/>
      <c r="BB356" s="40"/>
      <c r="BC356" s="237"/>
      <c r="BD356" s="235" t="str">
        <f>IF(F356="","",Tabla1[[#This Row],[sem 01]]&amp;Tabla1[[#This Row],[sem 02]]&amp;Tabla1[[#This Row],[sem 03]])</f>
        <v/>
      </c>
      <c r="BE356" s="236"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9"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10"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10"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10" t="str">
        <f>IF(Tabla1[[#This Row],[Fecha Inicio grupo]]="","",IFERROR(VLOOKUP(Tabla1[[#This Row],[Mes de Alta como miembro]],Parámetros!$AM$2:$AN$16,2,0),"01/01/1900"))</f>
        <v/>
      </c>
    </row>
    <row r="357" spans="1:63" ht="14.45">
      <c r="A357" s="69">
        <v>354</v>
      </c>
      <c r="B357" s="30"/>
      <c r="C357" s="35"/>
      <c r="D357" s="43"/>
      <c r="E357" s="65"/>
      <c r="F357" s="46"/>
      <c r="G357" s="46"/>
      <c r="H357" s="165"/>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1"/>
      <c r="P357" s="35"/>
      <c r="Q357" s="68"/>
      <c r="R357" s="68"/>
      <c r="S357" s="68"/>
      <c r="T357" s="68"/>
      <c r="U357" s="244" t="str">
        <f>IF(F357="","",Tabla1[[#This Row],[Fecha Inicio grupo]]+3*7-7)</f>
        <v/>
      </c>
      <c r="V357" s="245"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6"/>
      <c r="AP357" s="247" t="str">
        <f>IF(F357="","",IFERROR(VLOOKUP(SUBSTITUTE(SUBSTITUTE(Tabla1[[#This Row],[Uso Sistemas]],"T","P"),"N","F"),Parámetros!$M$2:$N$17,2,0),"Completar hasta 3ra sem. para evaluar a Probacionista"))</f>
        <v/>
      </c>
      <c r="AQ357" s="40"/>
      <c r="AR357" s="40"/>
      <c r="AS357" s="40"/>
      <c r="AT357" s="29"/>
      <c r="AU357" s="56"/>
      <c r="AV357" s="56"/>
      <c r="AW357" s="56"/>
      <c r="AX357" s="249" t="str">
        <f>IF(V357="","",EOMONTH(EDATE(Tabla1[[#This Row],[Fecha Finalización]],2),0))</f>
        <v/>
      </c>
      <c r="AY357" s="40"/>
      <c r="AZ357" s="250" t="str">
        <f>IF(V357="","",EOMONTH(EDATE(Tabla1[[#This Row],[Fecha Finalización]],3),0))</f>
        <v/>
      </c>
      <c r="BA357" s="40"/>
      <c r="BB357" s="40"/>
      <c r="BC357" s="237"/>
      <c r="BD357" s="235" t="str">
        <f>IF(F357="","",Tabla1[[#This Row],[sem 01]]&amp;Tabla1[[#This Row],[sem 02]]&amp;Tabla1[[#This Row],[sem 03]])</f>
        <v/>
      </c>
      <c r="BE357" s="236"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9"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10"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10"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10" t="str">
        <f>IF(Tabla1[[#This Row],[Fecha Inicio grupo]]="","",IFERROR(VLOOKUP(Tabla1[[#This Row],[Mes de Alta como miembro]],Parámetros!$AM$2:$AN$16,2,0),"01/01/1900"))</f>
        <v/>
      </c>
    </row>
    <row r="358" spans="1:63" ht="14.45">
      <c r="A358" s="69">
        <v>355</v>
      </c>
      <c r="B358" s="30"/>
      <c r="C358" s="35"/>
      <c r="D358" s="43"/>
      <c r="E358" s="65"/>
      <c r="F358" s="46"/>
      <c r="G358" s="46"/>
      <c r="H358" s="165"/>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1"/>
      <c r="P358" s="35"/>
      <c r="Q358" s="68"/>
      <c r="R358" s="68"/>
      <c r="S358" s="68"/>
      <c r="T358" s="68"/>
      <c r="U358" s="244" t="str">
        <f>IF(F358="","",Tabla1[[#This Row],[Fecha Inicio grupo]]+3*7-7)</f>
        <v/>
      </c>
      <c r="V358" s="245"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6"/>
      <c r="AP358" s="247" t="str">
        <f>IF(F358="","",IFERROR(VLOOKUP(SUBSTITUTE(SUBSTITUTE(Tabla1[[#This Row],[Uso Sistemas]],"T","P"),"N","F"),Parámetros!$M$2:$N$17,2,0),"Completar hasta 3ra sem. para evaluar a Probacionista"))</f>
        <v/>
      </c>
      <c r="AQ358" s="40"/>
      <c r="AR358" s="40"/>
      <c r="AS358" s="40"/>
      <c r="AT358" s="29"/>
      <c r="AU358" s="56"/>
      <c r="AV358" s="56"/>
      <c r="AW358" s="56"/>
      <c r="AX358" s="249" t="str">
        <f>IF(V358="","",EOMONTH(EDATE(Tabla1[[#This Row],[Fecha Finalización]],2),0))</f>
        <v/>
      </c>
      <c r="AY358" s="40"/>
      <c r="AZ358" s="250" t="str">
        <f>IF(V358="","",EOMONTH(EDATE(Tabla1[[#This Row],[Fecha Finalización]],3),0))</f>
        <v/>
      </c>
      <c r="BA358" s="40"/>
      <c r="BB358" s="40"/>
      <c r="BC358" s="237"/>
      <c r="BD358" s="235" t="str">
        <f>IF(F358="","",Tabla1[[#This Row],[sem 01]]&amp;Tabla1[[#This Row],[sem 02]]&amp;Tabla1[[#This Row],[sem 03]])</f>
        <v/>
      </c>
      <c r="BE358" s="236"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9"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10"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10"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10" t="str">
        <f>IF(Tabla1[[#This Row],[Fecha Inicio grupo]]="","",IFERROR(VLOOKUP(Tabla1[[#This Row],[Mes de Alta como miembro]],Parámetros!$AM$2:$AN$16,2,0),"01/01/1900"))</f>
        <v/>
      </c>
    </row>
    <row r="359" spans="1:63" ht="14.45">
      <c r="A359" s="69">
        <v>356</v>
      </c>
      <c r="B359" s="30"/>
      <c r="C359" s="35"/>
      <c r="D359" s="43"/>
      <c r="E359" s="65"/>
      <c r="F359" s="46"/>
      <c r="G359" s="46"/>
      <c r="H359" s="165"/>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1"/>
      <c r="P359" s="35"/>
      <c r="Q359" s="68"/>
      <c r="R359" s="68"/>
      <c r="S359" s="68"/>
      <c r="T359" s="68"/>
      <c r="U359" s="244" t="str">
        <f>IF(F359="","",Tabla1[[#This Row],[Fecha Inicio grupo]]+3*7-7)</f>
        <v/>
      </c>
      <c r="V359" s="245"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6"/>
      <c r="AP359" s="247" t="str">
        <f>IF(F359="","",IFERROR(VLOOKUP(SUBSTITUTE(SUBSTITUTE(Tabla1[[#This Row],[Uso Sistemas]],"T","P"),"N","F"),Parámetros!$M$2:$N$17,2,0),"Completar hasta 3ra sem. para evaluar a Probacionista"))</f>
        <v/>
      </c>
      <c r="AQ359" s="40"/>
      <c r="AR359" s="40"/>
      <c r="AS359" s="40"/>
      <c r="AT359" s="29"/>
      <c r="AU359" s="56"/>
      <c r="AV359" s="56"/>
      <c r="AW359" s="56"/>
      <c r="AX359" s="249" t="str">
        <f>IF(V359="","",EOMONTH(EDATE(Tabla1[[#This Row],[Fecha Finalización]],2),0))</f>
        <v/>
      </c>
      <c r="AY359" s="40"/>
      <c r="AZ359" s="250" t="str">
        <f>IF(V359="","",EOMONTH(EDATE(Tabla1[[#This Row],[Fecha Finalización]],3),0))</f>
        <v/>
      </c>
      <c r="BA359" s="40"/>
      <c r="BB359" s="40"/>
      <c r="BC359" s="237"/>
      <c r="BD359" s="235" t="str">
        <f>IF(F359="","",Tabla1[[#This Row],[sem 01]]&amp;Tabla1[[#This Row],[sem 02]]&amp;Tabla1[[#This Row],[sem 03]])</f>
        <v/>
      </c>
      <c r="BE359" s="236"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9"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10"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10"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10" t="str">
        <f>IF(Tabla1[[#This Row],[Fecha Inicio grupo]]="","",IFERROR(VLOOKUP(Tabla1[[#This Row],[Mes de Alta como miembro]],Parámetros!$AM$2:$AN$16,2,0),"01/01/1900"))</f>
        <v/>
      </c>
    </row>
    <row r="360" spans="1:63" ht="14.45">
      <c r="A360" s="69">
        <v>357</v>
      </c>
      <c r="B360" s="30"/>
      <c r="C360" s="35"/>
      <c r="D360" s="43"/>
      <c r="E360" s="65"/>
      <c r="F360" s="46"/>
      <c r="G360" s="46"/>
      <c r="H360" s="165"/>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1"/>
      <c r="P360" s="35"/>
      <c r="Q360" s="68"/>
      <c r="R360" s="68"/>
      <c r="S360" s="68"/>
      <c r="T360" s="68"/>
      <c r="U360" s="244" t="str">
        <f>IF(F360="","",Tabla1[[#This Row],[Fecha Inicio grupo]]+3*7-7)</f>
        <v/>
      </c>
      <c r="V360" s="245"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6"/>
      <c r="AP360" s="247" t="str">
        <f>IF(F360="","",IFERROR(VLOOKUP(SUBSTITUTE(SUBSTITUTE(Tabla1[[#This Row],[Uso Sistemas]],"T","P"),"N","F"),Parámetros!$M$2:$N$17,2,0),"Completar hasta 3ra sem. para evaluar a Probacionista"))</f>
        <v/>
      </c>
      <c r="AQ360" s="40"/>
      <c r="AR360" s="40"/>
      <c r="AS360" s="40"/>
      <c r="AT360" s="29"/>
      <c r="AU360" s="56"/>
      <c r="AV360" s="56"/>
      <c r="AW360" s="56"/>
      <c r="AX360" s="249" t="str">
        <f>IF(V360="","",EOMONTH(EDATE(Tabla1[[#This Row],[Fecha Finalización]],2),0))</f>
        <v/>
      </c>
      <c r="AY360" s="40"/>
      <c r="AZ360" s="250" t="str">
        <f>IF(V360="","",EOMONTH(EDATE(Tabla1[[#This Row],[Fecha Finalización]],3),0))</f>
        <v/>
      </c>
      <c r="BA360" s="40"/>
      <c r="BB360" s="40"/>
      <c r="BC360" s="237"/>
      <c r="BD360" s="235" t="str">
        <f>IF(F360="","",Tabla1[[#This Row],[sem 01]]&amp;Tabla1[[#This Row],[sem 02]]&amp;Tabla1[[#This Row],[sem 03]])</f>
        <v/>
      </c>
      <c r="BE360" s="236"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9"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10"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10"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10" t="str">
        <f>IF(Tabla1[[#This Row],[Fecha Inicio grupo]]="","",IFERROR(VLOOKUP(Tabla1[[#This Row],[Mes de Alta como miembro]],Parámetros!$AM$2:$AN$16,2,0),"01/01/1900"))</f>
        <v/>
      </c>
    </row>
    <row r="361" spans="1:63" ht="14.45">
      <c r="A361" s="69">
        <v>358</v>
      </c>
      <c r="B361" s="30"/>
      <c r="C361" s="35"/>
      <c r="D361" s="43"/>
      <c r="E361" s="65"/>
      <c r="F361" s="46"/>
      <c r="G361" s="46"/>
      <c r="H361" s="165"/>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1"/>
      <c r="P361" s="35"/>
      <c r="Q361" s="68"/>
      <c r="R361" s="68"/>
      <c r="S361" s="68"/>
      <c r="T361" s="68"/>
      <c r="U361" s="244" t="str">
        <f>IF(F361="","",Tabla1[[#This Row],[Fecha Inicio grupo]]+3*7-7)</f>
        <v/>
      </c>
      <c r="V361" s="245"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6"/>
      <c r="AP361" s="247" t="str">
        <f>IF(F361="","",IFERROR(VLOOKUP(SUBSTITUTE(SUBSTITUTE(Tabla1[[#This Row],[Uso Sistemas]],"T","P"),"N","F"),Parámetros!$M$2:$N$17,2,0),"Completar hasta 3ra sem. para evaluar a Probacionista"))</f>
        <v/>
      </c>
      <c r="AQ361" s="40"/>
      <c r="AR361" s="40"/>
      <c r="AS361" s="40"/>
      <c r="AT361" s="29"/>
      <c r="AU361" s="56"/>
      <c r="AV361" s="56"/>
      <c r="AW361" s="56"/>
      <c r="AX361" s="249" t="str">
        <f>IF(V361="","",EOMONTH(EDATE(Tabla1[[#This Row],[Fecha Finalización]],2),0))</f>
        <v/>
      </c>
      <c r="AY361" s="40"/>
      <c r="AZ361" s="250" t="str">
        <f>IF(V361="","",EOMONTH(EDATE(Tabla1[[#This Row],[Fecha Finalización]],3),0))</f>
        <v/>
      </c>
      <c r="BA361" s="40"/>
      <c r="BB361" s="40"/>
      <c r="BC361" s="237"/>
      <c r="BD361" s="235" t="str">
        <f>IF(F361="","",Tabla1[[#This Row],[sem 01]]&amp;Tabla1[[#This Row],[sem 02]]&amp;Tabla1[[#This Row],[sem 03]])</f>
        <v/>
      </c>
      <c r="BE361" s="236"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9"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10"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10"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10" t="str">
        <f>IF(Tabla1[[#This Row],[Fecha Inicio grupo]]="","",IFERROR(VLOOKUP(Tabla1[[#This Row],[Mes de Alta como miembro]],Parámetros!$AM$2:$AN$16,2,0),"01/01/1900"))</f>
        <v/>
      </c>
    </row>
    <row r="362" spans="1:63" ht="14.45">
      <c r="A362" s="69">
        <v>359</v>
      </c>
      <c r="B362" s="30"/>
      <c r="C362" s="35"/>
      <c r="D362" s="43"/>
      <c r="E362" s="65"/>
      <c r="F362" s="46"/>
      <c r="G362" s="46"/>
      <c r="H362" s="165"/>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1"/>
      <c r="P362" s="35"/>
      <c r="Q362" s="68"/>
      <c r="R362" s="68"/>
      <c r="S362" s="68"/>
      <c r="T362" s="68"/>
      <c r="U362" s="244" t="str">
        <f>IF(F362="","",Tabla1[[#This Row],[Fecha Inicio grupo]]+3*7-7)</f>
        <v/>
      </c>
      <c r="V362" s="245"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6"/>
      <c r="AP362" s="247" t="str">
        <f>IF(F362="","",IFERROR(VLOOKUP(SUBSTITUTE(SUBSTITUTE(Tabla1[[#This Row],[Uso Sistemas]],"T","P"),"N","F"),Parámetros!$M$2:$N$17,2,0),"Completar hasta 3ra sem. para evaluar a Probacionista"))</f>
        <v/>
      </c>
      <c r="AQ362" s="40"/>
      <c r="AR362" s="40"/>
      <c r="AS362" s="40"/>
      <c r="AT362" s="29"/>
      <c r="AU362" s="56"/>
      <c r="AV362" s="56"/>
      <c r="AW362" s="56"/>
      <c r="AX362" s="249" t="str">
        <f>IF(V362="","",EOMONTH(EDATE(Tabla1[[#This Row],[Fecha Finalización]],2),0))</f>
        <v/>
      </c>
      <c r="AY362" s="40"/>
      <c r="AZ362" s="250" t="str">
        <f>IF(V362="","",EOMONTH(EDATE(Tabla1[[#This Row],[Fecha Finalización]],3),0))</f>
        <v/>
      </c>
      <c r="BA362" s="40"/>
      <c r="BB362" s="40"/>
      <c r="BC362" s="237"/>
      <c r="BD362" s="235" t="str">
        <f>IF(F362="","",Tabla1[[#This Row],[sem 01]]&amp;Tabla1[[#This Row],[sem 02]]&amp;Tabla1[[#This Row],[sem 03]])</f>
        <v/>
      </c>
      <c r="BE362" s="236"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9"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10"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10"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10" t="str">
        <f>IF(Tabla1[[#This Row],[Fecha Inicio grupo]]="","",IFERROR(VLOOKUP(Tabla1[[#This Row],[Mes de Alta como miembro]],Parámetros!$AM$2:$AN$16,2,0),"01/01/1900"))</f>
        <v/>
      </c>
    </row>
    <row r="363" spans="1:63" ht="14.45">
      <c r="A363" s="69">
        <v>360</v>
      </c>
      <c r="B363" s="30"/>
      <c r="C363" s="35"/>
      <c r="D363" s="43"/>
      <c r="E363" s="65"/>
      <c r="F363" s="46"/>
      <c r="G363" s="46"/>
      <c r="H363" s="165"/>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1"/>
      <c r="P363" s="35"/>
      <c r="Q363" s="68"/>
      <c r="R363" s="68"/>
      <c r="S363" s="68"/>
      <c r="T363" s="68"/>
      <c r="U363" s="244" t="str">
        <f>IF(F363="","",Tabla1[[#This Row],[Fecha Inicio grupo]]+3*7-7)</f>
        <v/>
      </c>
      <c r="V363" s="245"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6"/>
      <c r="AP363" s="247" t="str">
        <f>IF(F363="","",IFERROR(VLOOKUP(SUBSTITUTE(SUBSTITUTE(Tabla1[[#This Row],[Uso Sistemas]],"T","P"),"N","F"),Parámetros!$M$2:$N$17,2,0),"Completar hasta 3ra sem. para evaluar a Probacionista"))</f>
        <v/>
      </c>
      <c r="AQ363" s="40"/>
      <c r="AR363" s="40"/>
      <c r="AS363" s="40"/>
      <c r="AT363" s="29"/>
      <c r="AU363" s="56"/>
      <c r="AV363" s="56"/>
      <c r="AW363" s="56"/>
      <c r="AX363" s="249" t="str">
        <f>IF(V363="","",EOMONTH(EDATE(Tabla1[[#This Row],[Fecha Finalización]],2),0))</f>
        <v/>
      </c>
      <c r="AY363" s="40"/>
      <c r="AZ363" s="250" t="str">
        <f>IF(V363="","",EOMONTH(EDATE(Tabla1[[#This Row],[Fecha Finalización]],3),0))</f>
        <v/>
      </c>
      <c r="BA363" s="40"/>
      <c r="BB363" s="40"/>
      <c r="BC363" s="237"/>
      <c r="BD363" s="235" t="str">
        <f>IF(F363="","",Tabla1[[#This Row],[sem 01]]&amp;Tabla1[[#This Row],[sem 02]]&amp;Tabla1[[#This Row],[sem 03]])</f>
        <v/>
      </c>
      <c r="BE363" s="236"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9"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10"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10"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10" t="str">
        <f>IF(Tabla1[[#This Row],[Fecha Inicio grupo]]="","",IFERROR(VLOOKUP(Tabla1[[#This Row],[Mes de Alta como miembro]],Parámetros!$AM$2:$AN$16,2,0),"01/01/1900"))</f>
        <v/>
      </c>
    </row>
    <row r="364" spans="1:63" ht="14.45">
      <c r="A364" s="69">
        <v>361</v>
      </c>
      <c r="B364" s="30"/>
      <c r="C364" s="35"/>
      <c r="D364" s="43"/>
      <c r="E364" s="65"/>
      <c r="F364" s="46"/>
      <c r="G364" s="46"/>
      <c r="H364" s="165"/>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1"/>
      <c r="P364" s="35"/>
      <c r="Q364" s="68"/>
      <c r="R364" s="68"/>
      <c r="S364" s="68"/>
      <c r="T364" s="68"/>
      <c r="U364" s="244" t="str">
        <f>IF(F364="","",Tabla1[[#This Row],[Fecha Inicio grupo]]+3*7-7)</f>
        <v/>
      </c>
      <c r="V364" s="245"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6"/>
      <c r="AP364" s="247" t="str">
        <f>IF(F364="","",IFERROR(VLOOKUP(SUBSTITUTE(SUBSTITUTE(Tabla1[[#This Row],[Uso Sistemas]],"T","P"),"N","F"),Parámetros!$M$2:$N$17,2,0),"Completar hasta 3ra sem. para evaluar a Probacionista"))</f>
        <v/>
      </c>
      <c r="AQ364" s="40"/>
      <c r="AR364" s="40"/>
      <c r="AS364" s="40"/>
      <c r="AT364" s="29"/>
      <c r="AU364" s="56"/>
      <c r="AV364" s="56"/>
      <c r="AW364" s="56"/>
      <c r="AX364" s="249" t="str">
        <f>IF(V364="","",EOMONTH(EDATE(Tabla1[[#This Row],[Fecha Finalización]],2),0))</f>
        <v/>
      </c>
      <c r="AY364" s="40"/>
      <c r="AZ364" s="250" t="str">
        <f>IF(V364="","",EOMONTH(EDATE(Tabla1[[#This Row],[Fecha Finalización]],3),0))</f>
        <v/>
      </c>
      <c r="BA364" s="40"/>
      <c r="BB364" s="40"/>
      <c r="BC364" s="237"/>
      <c r="BD364" s="235" t="str">
        <f>IF(F364="","",Tabla1[[#This Row],[sem 01]]&amp;Tabla1[[#This Row],[sem 02]]&amp;Tabla1[[#This Row],[sem 03]])</f>
        <v/>
      </c>
      <c r="BE364" s="236"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9"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10"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10"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10" t="str">
        <f>IF(Tabla1[[#This Row],[Fecha Inicio grupo]]="","",IFERROR(VLOOKUP(Tabla1[[#This Row],[Mes de Alta como miembro]],Parámetros!$AM$2:$AN$16,2,0),"01/01/1900"))</f>
        <v/>
      </c>
    </row>
    <row r="365" spans="1:63" ht="14.45">
      <c r="A365" s="69">
        <v>362</v>
      </c>
      <c r="B365" s="30"/>
      <c r="C365" s="35"/>
      <c r="D365" s="43"/>
      <c r="E365" s="65"/>
      <c r="F365" s="46"/>
      <c r="G365" s="46"/>
      <c r="H365" s="165"/>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1"/>
      <c r="P365" s="35"/>
      <c r="Q365" s="68"/>
      <c r="R365" s="68"/>
      <c r="S365" s="68"/>
      <c r="T365" s="68"/>
      <c r="U365" s="244" t="str">
        <f>IF(F365="","",Tabla1[[#This Row],[Fecha Inicio grupo]]+3*7-7)</f>
        <v/>
      </c>
      <c r="V365" s="245"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6"/>
      <c r="AP365" s="247" t="str">
        <f>IF(F365="","",IFERROR(VLOOKUP(SUBSTITUTE(SUBSTITUTE(Tabla1[[#This Row],[Uso Sistemas]],"T","P"),"N","F"),Parámetros!$M$2:$N$17,2,0),"Completar hasta 3ra sem. para evaluar a Probacionista"))</f>
        <v/>
      </c>
      <c r="AQ365" s="40"/>
      <c r="AR365" s="40"/>
      <c r="AS365" s="40"/>
      <c r="AT365" s="29"/>
      <c r="AU365" s="56"/>
      <c r="AV365" s="56"/>
      <c r="AW365" s="56"/>
      <c r="AX365" s="249" t="str">
        <f>IF(V365="","",EOMONTH(EDATE(Tabla1[[#This Row],[Fecha Finalización]],2),0))</f>
        <v/>
      </c>
      <c r="AY365" s="40"/>
      <c r="AZ365" s="250" t="str">
        <f>IF(V365="","",EOMONTH(EDATE(Tabla1[[#This Row],[Fecha Finalización]],3),0))</f>
        <v/>
      </c>
      <c r="BA365" s="40"/>
      <c r="BB365" s="40"/>
      <c r="BC365" s="237"/>
      <c r="BD365" s="235" t="str">
        <f>IF(F365="","",Tabla1[[#This Row],[sem 01]]&amp;Tabla1[[#This Row],[sem 02]]&amp;Tabla1[[#This Row],[sem 03]])</f>
        <v/>
      </c>
      <c r="BE365" s="236"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9"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10"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10"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10" t="str">
        <f>IF(Tabla1[[#This Row],[Fecha Inicio grupo]]="","",IFERROR(VLOOKUP(Tabla1[[#This Row],[Mes de Alta como miembro]],Parámetros!$AM$2:$AN$16,2,0),"01/01/1900"))</f>
        <v/>
      </c>
    </row>
    <row r="366" spans="1:63" ht="14.45">
      <c r="A366" s="69">
        <v>363</v>
      </c>
      <c r="B366" s="30"/>
      <c r="C366" s="35"/>
      <c r="D366" s="43"/>
      <c r="E366" s="65"/>
      <c r="F366" s="46"/>
      <c r="G366" s="46"/>
      <c r="H366" s="165"/>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1"/>
      <c r="P366" s="35"/>
      <c r="Q366" s="68"/>
      <c r="R366" s="68"/>
      <c r="S366" s="68"/>
      <c r="T366" s="68"/>
      <c r="U366" s="244" t="str">
        <f>IF(F366="","",Tabla1[[#This Row],[Fecha Inicio grupo]]+3*7-7)</f>
        <v/>
      </c>
      <c r="V366" s="245"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6"/>
      <c r="AP366" s="247" t="str">
        <f>IF(F366="","",IFERROR(VLOOKUP(SUBSTITUTE(SUBSTITUTE(Tabla1[[#This Row],[Uso Sistemas]],"T","P"),"N","F"),Parámetros!$M$2:$N$17,2,0),"Completar hasta 3ra sem. para evaluar a Probacionista"))</f>
        <v/>
      </c>
      <c r="AQ366" s="40"/>
      <c r="AR366" s="40"/>
      <c r="AS366" s="40"/>
      <c r="AT366" s="29"/>
      <c r="AU366" s="56"/>
      <c r="AV366" s="56"/>
      <c r="AW366" s="56"/>
      <c r="AX366" s="249" t="str">
        <f>IF(V366="","",EOMONTH(EDATE(Tabla1[[#This Row],[Fecha Finalización]],2),0))</f>
        <v/>
      </c>
      <c r="AY366" s="40"/>
      <c r="AZ366" s="250" t="str">
        <f>IF(V366="","",EOMONTH(EDATE(Tabla1[[#This Row],[Fecha Finalización]],3),0))</f>
        <v/>
      </c>
      <c r="BA366" s="40"/>
      <c r="BB366" s="40"/>
      <c r="BC366" s="237"/>
      <c r="BD366" s="235" t="str">
        <f>IF(F366="","",Tabla1[[#This Row],[sem 01]]&amp;Tabla1[[#This Row],[sem 02]]&amp;Tabla1[[#This Row],[sem 03]])</f>
        <v/>
      </c>
      <c r="BE366" s="236"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9"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10"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10"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10" t="str">
        <f>IF(Tabla1[[#This Row],[Fecha Inicio grupo]]="","",IFERROR(VLOOKUP(Tabla1[[#This Row],[Mes de Alta como miembro]],Parámetros!$AM$2:$AN$16,2,0),"01/01/1900"))</f>
        <v/>
      </c>
    </row>
    <row r="367" spans="1:63" ht="14.45">
      <c r="A367" s="69">
        <v>364</v>
      </c>
      <c r="B367" s="30"/>
      <c r="C367" s="35"/>
      <c r="D367" s="43"/>
      <c r="E367" s="65"/>
      <c r="F367" s="46"/>
      <c r="G367" s="46"/>
      <c r="H367" s="165"/>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1"/>
      <c r="P367" s="35"/>
      <c r="Q367" s="68"/>
      <c r="R367" s="68"/>
      <c r="S367" s="68"/>
      <c r="T367" s="68"/>
      <c r="U367" s="244" t="str">
        <f>IF(F367="","",Tabla1[[#This Row],[Fecha Inicio grupo]]+3*7-7)</f>
        <v/>
      </c>
      <c r="V367" s="245"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6"/>
      <c r="AP367" s="247" t="str">
        <f>IF(F367="","",IFERROR(VLOOKUP(SUBSTITUTE(SUBSTITUTE(Tabla1[[#This Row],[Uso Sistemas]],"T","P"),"N","F"),Parámetros!$M$2:$N$17,2,0),"Completar hasta 3ra sem. para evaluar a Probacionista"))</f>
        <v/>
      </c>
      <c r="AQ367" s="40"/>
      <c r="AR367" s="40"/>
      <c r="AS367" s="40"/>
      <c r="AT367" s="29"/>
      <c r="AU367" s="56"/>
      <c r="AV367" s="56"/>
      <c r="AW367" s="56"/>
      <c r="AX367" s="249" t="str">
        <f>IF(V367="","",EOMONTH(EDATE(Tabla1[[#This Row],[Fecha Finalización]],2),0))</f>
        <v/>
      </c>
      <c r="AY367" s="40"/>
      <c r="AZ367" s="250" t="str">
        <f>IF(V367="","",EOMONTH(EDATE(Tabla1[[#This Row],[Fecha Finalización]],3),0))</f>
        <v/>
      </c>
      <c r="BA367" s="40"/>
      <c r="BB367" s="40"/>
      <c r="BC367" s="237"/>
      <c r="BD367" s="235" t="str">
        <f>IF(F367="","",Tabla1[[#This Row],[sem 01]]&amp;Tabla1[[#This Row],[sem 02]]&amp;Tabla1[[#This Row],[sem 03]])</f>
        <v/>
      </c>
      <c r="BE367" s="236"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9"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10"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10"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10" t="str">
        <f>IF(Tabla1[[#This Row],[Fecha Inicio grupo]]="","",IFERROR(VLOOKUP(Tabla1[[#This Row],[Mes de Alta como miembro]],Parámetros!$AM$2:$AN$16,2,0),"01/01/1900"))</f>
        <v/>
      </c>
    </row>
    <row r="368" spans="1:63" ht="14.45">
      <c r="A368" s="69">
        <v>365</v>
      </c>
      <c r="B368" s="30"/>
      <c r="C368" s="35"/>
      <c r="D368" s="43"/>
      <c r="E368" s="65"/>
      <c r="F368" s="46"/>
      <c r="G368" s="46"/>
      <c r="H368" s="165"/>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1"/>
      <c r="P368" s="35"/>
      <c r="Q368" s="68"/>
      <c r="R368" s="68"/>
      <c r="S368" s="68"/>
      <c r="T368" s="68"/>
      <c r="U368" s="244" t="str">
        <f>IF(F368="","",Tabla1[[#This Row],[Fecha Inicio grupo]]+3*7-7)</f>
        <v/>
      </c>
      <c r="V368" s="245"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6"/>
      <c r="AP368" s="247" t="str">
        <f>IF(F368="","",IFERROR(VLOOKUP(SUBSTITUTE(SUBSTITUTE(Tabla1[[#This Row],[Uso Sistemas]],"T","P"),"N","F"),Parámetros!$M$2:$N$17,2,0),"Completar hasta 3ra sem. para evaluar a Probacionista"))</f>
        <v/>
      </c>
      <c r="AQ368" s="40"/>
      <c r="AR368" s="40"/>
      <c r="AS368" s="40"/>
      <c r="AT368" s="29"/>
      <c r="AU368" s="56"/>
      <c r="AV368" s="56"/>
      <c r="AW368" s="56"/>
      <c r="AX368" s="249" t="str">
        <f>IF(V368="","",EOMONTH(EDATE(Tabla1[[#This Row],[Fecha Finalización]],2),0))</f>
        <v/>
      </c>
      <c r="AY368" s="40"/>
      <c r="AZ368" s="250" t="str">
        <f>IF(V368="","",EOMONTH(EDATE(Tabla1[[#This Row],[Fecha Finalización]],3),0))</f>
        <v/>
      </c>
      <c r="BA368" s="40"/>
      <c r="BB368" s="40"/>
      <c r="BC368" s="237"/>
      <c r="BD368" s="235" t="str">
        <f>IF(F368="","",Tabla1[[#This Row],[sem 01]]&amp;Tabla1[[#This Row],[sem 02]]&amp;Tabla1[[#This Row],[sem 03]])</f>
        <v/>
      </c>
      <c r="BE368" s="236"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9"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10"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10"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10" t="str">
        <f>IF(Tabla1[[#This Row],[Fecha Inicio grupo]]="","",IFERROR(VLOOKUP(Tabla1[[#This Row],[Mes de Alta como miembro]],Parámetros!$AM$2:$AN$16,2,0),"01/01/1900"))</f>
        <v/>
      </c>
    </row>
    <row r="369" spans="1:63" ht="14.45">
      <c r="A369" s="69">
        <v>366</v>
      </c>
      <c r="B369" s="30"/>
      <c r="C369" s="35"/>
      <c r="D369" s="43"/>
      <c r="E369" s="65"/>
      <c r="F369" s="46"/>
      <c r="G369" s="46"/>
      <c r="H369" s="165"/>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1"/>
      <c r="P369" s="35"/>
      <c r="Q369" s="68"/>
      <c r="R369" s="68"/>
      <c r="S369" s="68"/>
      <c r="T369" s="68"/>
      <c r="U369" s="244" t="str">
        <f>IF(F369="","",Tabla1[[#This Row],[Fecha Inicio grupo]]+3*7-7)</f>
        <v/>
      </c>
      <c r="V369" s="245"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6"/>
      <c r="AP369" s="247" t="str">
        <f>IF(F369="","",IFERROR(VLOOKUP(SUBSTITUTE(SUBSTITUTE(Tabla1[[#This Row],[Uso Sistemas]],"T","P"),"N","F"),Parámetros!$M$2:$N$17,2,0),"Completar hasta 3ra sem. para evaluar a Probacionista"))</f>
        <v/>
      </c>
      <c r="AQ369" s="40"/>
      <c r="AR369" s="40"/>
      <c r="AS369" s="40"/>
      <c r="AT369" s="29"/>
      <c r="AU369" s="56"/>
      <c r="AV369" s="56"/>
      <c r="AW369" s="56"/>
      <c r="AX369" s="249" t="str">
        <f>IF(V369="","",EOMONTH(EDATE(Tabla1[[#This Row],[Fecha Finalización]],2),0))</f>
        <v/>
      </c>
      <c r="AY369" s="40"/>
      <c r="AZ369" s="250" t="str">
        <f>IF(V369="","",EOMONTH(EDATE(Tabla1[[#This Row],[Fecha Finalización]],3),0))</f>
        <v/>
      </c>
      <c r="BA369" s="40"/>
      <c r="BB369" s="40"/>
      <c r="BC369" s="237"/>
      <c r="BD369" s="235" t="str">
        <f>IF(F369="","",Tabla1[[#This Row],[sem 01]]&amp;Tabla1[[#This Row],[sem 02]]&amp;Tabla1[[#This Row],[sem 03]])</f>
        <v/>
      </c>
      <c r="BE369" s="236"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9"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10"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10"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10" t="str">
        <f>IF(Tabla1[[#This Row],[Fecha Inicio grupo]]="","",IFERROR(VLOOKUP(Tabla1[[#This Row],[Mes de Alta como miembro]],Parámetros!$AM$2:$AN$16,2,0),"01/01/1900"))</f>
        <v/>
      </c>
    </row>
    <row r="370" spans="1:63" ht="14.45">
      <c r="A370" s="69">
        <v>367</v>
      </c>
      <c r="B370" s="30"/>
      <c r="C370" s="35"/>
      <c r="D370" s="43"/>
      <c r="E370" s="65"/>
      <c r="F370" s="46"/>
      <c r="G370" s="46"/>
      <c r="H370" s="165"/>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1"/>
      <c r="P370" s="35"/>
      <c r="Q370" s="68"/>
      <c r="R370" s="68"/>
      <c r="S370" s="68"/>
      <c r="T370" s="68"/>
      <c r="U370" s="244" t="str">
        <f>IF(F370="","",Tabla1[[#This Row],[Fecha Inicio grupo]]+3*7-7)</f>
        <v/>
      </c>
      <c r="V370" s="245"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6"/>
      <c r="AP370" s="247" t="str">
        <f>IF(F370="","",IFERROR(VLOOKUP(SUBSTITUTE(SUBSTITUTE(Tabla1[[#This Row],[Uso Sistemas]],"T","P"),"N","F"),Parámetros!$M$2:$N$17,2,0),"Completar hasta 3ra sem. para evaluar a Probacionista"))</f>
        <v/>
      </c>
      <c r="AQ370" s="40"/>
      <c r="AR370" s="40"/>
      <c r="AS370" s="40"/>
      <c r="AT370" s="29"/>
      <c r="AU370" s="56"/>
      <c r="AV370" s="56"/>
      <c r="AW370" s="56"/>
      <c r="AX370" s="249" t="str">
        <f>IF(V370="","",EOMONTH(EDATE(Tabla1[[#This Row],[Fecha Finalización]],2),0))</f>
        <v/>
      </c>
      <c r="AY370" s="40"/>
      <c r="AZ370" s="250" t="str">
        <f>IF(V370="","",EOMONTH(EDATE(Tabla1[[#This Row],[Fecha Finalización]],3),0))</f>
        <v/>
      </c>
      <c r="BA370" s="40"/>
      <c r="BB370" s="40"/>
      <c r="BC370" s="237"/>
      <c r="BD370" s="235" t="str">
        <f>IF(F370="","",Tabla1[[#This Row],[sem 01]]&amp;Tabla1[[#This Row],[sem 02]]&amp;Tabla1[[#This Row],[sem 03]])</f>
        <v/>
      </c>
      <c r="BE370" s="236"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9"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10"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10"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10" t="str">
        <f>IF(Tabla1[[#This Row],[Fecha Inicio grupo]]="","",IFERROR(VLOOKUP(Tabla1[[#This Row],[Mes de Alta como miembro]],Parámetros!$AM$2:$AN$16,2,0),"01/01/1900"))</f>
        <v/>
      </c>
    </row>
    <row r="371" spans="1:63" ht="14.45">
      <c r="A371" s="69">
        <v>368</v>
      </c>
      <c r="B371" s="30"/>
      <c r="C371" s="35"/>
      <c r="D371" s="43"/>
      <c r="E371" s="65"/>
      <c r="F371" s="46"/>
      <c r="G371" s="46"/>
      <c r="H371" s="165"/>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1"/>
      <c r="P371" s="35"/>
      <c r="Q371" s="68"/>
      <c r="R371" s="68"/>
      <c r="S371" s="68"/>
      <c r="T371" s="68"/>
      <c r="U371" s="244" t="str">
        <f>IF(F371="","",Tabla1[[#This Row],[Fecha Inicio grupo]]+3*7-7)</f>
        <v/>
      </c>
      <c r="V371" s="245"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6"/>
      <c r="AP371" s="247" t="str">
        <f>IF(F371="","",IFERROR(VLOOKUP(SUBSTITUTE(SUBSTITUTE(Tabla1[[#This Row],[Uso Sistemas]],"T","P"),"N","F"),Parámetros!$M$2:$N$17,2,0),"Completar hasta 3ra sem. para evaluar a Probacionista"))</f>
        <v/>
      </c>
      <c r="AQ371" s="40"/>
      <c r="AR371" s="40"/>
      <c r="AS371" s="40"/>
      <c r="AT371" s="29"/>
      <c r="AU371" s="56"/>
      <c r="AV371" s="56"/>
      <c r="AW371" s="56"/>
      <c r="AX371" s="249" t="str">
        <f>IF(V371="","",EOMONTH(EDATE(Tabla1[[#This Row],[Fecha Finalización]],2),0))</f>
        <v/>
      </c>
      <c r="AY371" s="40"/>
      <c r="AZ371" s="250" t="str">
        <f>IF(V371="","",EOMONTH(EDATE(Tabla1[[#This Row],[Fecha Finalización]],3),0))</f>
        <v/>
      </c>
      <c r="BA371" s="40"/>
      <c r="BB371" s="40"/>
      <c r="BC371" s="237"/>
      <c r="BD371" s="235" t="str">
        <f>IF(F371="","",Tabla1[[#This Row],[sem 01]]&amp;Tabla1[[#This Row],[sem 02]]&amp;Tabla1[[#This Row],[sem 03]])</f>
        <v/>
      </c>
      <c r="BE371" s="236"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9"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10"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10"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10" t="str">
        <f>IF(Tabla1[[#This Row],[Fecha Inicio grupo]]="","",IFERROR(VLOOKUP(Tabla1[[#This Row],[Mes de Alta como miembro]],Parámetros!$AM$2:$AN$16,2,0),"01/01/1900"))</f>
        <v/>
      </c>
    </row>
    <row r="372" spans="1:63" ht="14.45">
      <c r="A372" s="69">
        <v>369</v>
      </c>
      <c r="B372" s="30"/>
      <c r="C372" s="35"/>
      <c r="D372" s="43"/>
      <c r="E372" s="65"/>
      <c r="F372" s="46"/>
      <c r="G372" s="46"/>
      <c r="H372" s="165"/>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1"/>
      <c r="P372" s="35"/>
      <c r="Q372" s="68"/>
      <c r="R372" s="68"/>
      <c r="S372" s="68"/>
      <c r="T372" s="68"/>
      <c r="U372" s="244" t="str">
        <f>IF(F372="","",Tabla1[[#This Row],[Fecha Inicio grupo]]+3*7-7)</f>
        <v/>
      </c>
      <c r="V372" s="245"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6"/>
      <c r="AP372" s="247" t="str">
        <f>IF(F372="","",IFERROR(VLOOKUP(SUBSTITUTE(SUBSTITUTE(Tabla1[[#This Row],[Uso Sistemas]],"T","P"),"N","F"),Parámetros!$M$2:$N$17,2,0),"Completar hasta 3ra sem. para evaluar a Probacionista"))</f>
        <v/>
      </c>
      <c r="AQ372" s="40"/>
      <c r="AR372" s="40"/>
      <c r="AS372" s="40"/>
      <c r="AT372" s="29"/>
      <c r="AU372" s="56"/>
      <c r="AV372" s="56"/>
      <c r="AW372" s="56"/>
      <c r="AX372" s="249" t="str">
        <f>IF(V372="","",EOMONTH(EDATE(Tabla1[[#This Row],[Fecha Finalización]],2),0))</f>
        <v/>
      </c>
      <c r="AY372" s="40"/>
      <c r="AZ372" s="250" t="str">
        <f>IF(V372="","",EOMONTH(EDATE(Tabla1[[#This Row],[Fecha Finalización]],3),0))</f>
        <v/>
      </c>
      <c r="BA372" s="40"/>
      <c r="BB372" s="40"/>
      <c r="BC372" s="237"/>
      <c r="BD372" s="235" t="str">
        <f>IF(F372="","",Tabla1[[#This Row],[sem 01]]&amp;Tabla1[[#This Row],[sem 02]]&amp;Tabla1[[#This Row],[sem 03]])</f>
        <v/>
      </c>
      <c r="BE372" s="236"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9"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10"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10"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10" t="str">
        <f>IF(Tabla1[[#This Row],[Fecha Inicio grupo]]="","",IFERROR(VLOOKUP(Tabla1[[#This Row],[Mes de Alta como miembro]],Parámetros!$AM$2:$AN$16,2,0),"01/01/1900"))</f>
        <v/>
      </c>
    </row>
    <row r="373" spans="1:63" ht="14.45">
      <c r="A373" s="69">
        <v>370</v>
      </c>
      <c r="B373" s="30"/>
      <c r="C373" s="35"/>
      <c r="D373" s="43"/>
      <c r="E373" s="65"/>
      <c r="F373" s="46"/>
      <c r="G373" s="46"/>
      <c r="H373" s="165"/>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1"/>
      <c r="P373" s="35"/>
      <c r="Q373" s="68"/>
      <c r="R373" s="68"/>
      <c r="S373" s="68"/>
      <c r="T373" s="68"/>
      <c r="U373" s="244" t="str">
        <f>IF(F373="","",Tabla1[[#This Row],[Fecha Inicio grupo]]+3*7-7)</f>
        <v/>
      </c>
      <c r="V373" s="245"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6"/>
      <c r="AP373" s="247" t="str">
        <f>IF(F373="","",IFERROR(VLOOKUP(SUBSTITUTE(SUBSTITUTE(Tabla1[[#This Row],[Uso Sistemas]],"T","P"),"N","F"),Parámetros!$M$2:$N$17,2,0),"Completar hasta 3ra sem. para evaluar a Probacionista"))</f>
        <v/>
      </c>
      <c r="AQ373" s="40"/>
      <c r="AR373" s="40"/>
      <c r="AS373" s="40"/>
      <c r="AT373" s="29"/>
      <c r="AU373" s="56"/>
      <c r="AV373" s="56"/>
      <c r="AW373" s="56"/>
      <c r="AX373" s="249" t="str">
        <f>IF(V373="","",EOMONTH(EDATE(Tabla1[[#This Row],[Fecha Finalización]],2),0))</f>
        <v/>
      </c>
      <c r="AY373" s="40"/>
      <c r="AZ373" s="250" t="str">
        <f>IF(V373="","",EOMONTH(EDATE(Tabla1[[#This Row],[Fecha Finalización]],3),0))</f>
        <v/>
      </c>
      <c r="BA373" s="40"/>
      <c r="BB373" s="40"/>
      <c r="BC373" s="237"/>
      <c r="BD373" s="235" t="str">
        <f>IF(F373="","",Tabla1[[#This Row],[sem 01]]&amp;Tabla1[[#This Row],[sem 02]]&amp;Tabla1[[#This Row],[sem 03]])</f>
        <v/>
      </c>
      <c r="BE373" s="236"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9"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10"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10"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10" t="str">
        <f>IF(Tabla1[[#This Row],[Fecha Inicio grupo]]="","",IFERROR(VLOOKUP(Tabla1[[#This Row],[Mes de Alta como miembro]],Parámetros!$AM$2:$AN$16,2,0),"01/01/1900"))</f>
        <v/>
      </c>
    </row>
    <row r="374" spans="1:63" ht="14.45">
      <c r="A374" s="69">
        <v>371</v>
      </c>
      <c r="B374" s="30"/>
      <c r="C374" s="35"/>
      <c r="D374" s="43"/>
      <c r="E374" s="65"/>
      <c r="F374" s="46"/>
      <c r="G374" s="46"/>
      <c r="H374" s="165"/>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1"/>
      <c r="P374" s="35"/>
      <c r="Q374" s="68"/>
      <c r="R374" s="68"/>
      <c r="S374" s="68"/>
      <c r="T374" s="68"/>
      <c r="U374" s="244" t="str">
        <f>IF(F374="","",Tabla1[[#This Row],[Fecha Inicio grupo]]+3*7-7)</f>
        <v/>
      </c>
      <c r="V374" s="245"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6"/>
      <c r="AP374" s="247" t="str">
        <f>IF(F374="","",IFERROR(VLOOKUP(SUBSTITUTE(SUBSTITUTE(Tabla1[[#This Row],[Uso Sistemas]],"T","P"),"N","F"),Parámetros!$M$2:$N$17,2,0),"Completar hasta 3ra sem. para evaluar a Probacionista"))</f>
        <v/>
      </c>
      <c r="AQ374" s="40"/>
      <c r="AR374" s="40"/>
      <c r="AS374" s="40"/>
      <c r="AT374" s="29"/>
      <c r="AU374" s="56"/>
      <c r="AV374" s="56"/>
      <c r="AW374" s="56"/>
      <c r="AX374" s="249" t="str">
        <f>IF(V374="","",EOMONTH(EDATE(Tabla1[[#This Row],[Fecha Finalización]],2),0))</f>
        <v/>
      </c>
      <c r="AY374" s="40"/>
      <c r="AZ374" s="250" t="str">
        <f>IF(V374="","",EOMONTH(EDATE(Tabla1[[#This Row],[Fecha Finalización]],3),0))</f>
        <v/>
      </c>
      <c r="BA374" s="40"/>
      <c r="BB374" s="40"/>
      <c r="BC374" s="237"/>
      <c r="BD374" s="235" t="str">
        <f>IF(F374="","",Tabla1[[#This Row],[sem 01]]&amp;Tabla1[[#This Row],[sem 02]]&amp;Tabla1[[#This Row],[sem 03]])</f>
        <v/>
      </c>
      <c r="BE374" s="236"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9"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10"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10"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10" t="str">
        <f>IF(Tabla1[[#This Row],[Fecha Inicio grupo]]="","",IFERROR(VLOOKUP(Tabla1[[#This Row],[Mes de Alta como miembro]],Parámetros!$AM$2:$AN$16,2,0),"01/01/1900"))</f>
        <v/>
      </c>
    </row>
    <row r="375" spans="1:63" ht="14.45">
      <c r="A375" s="69">
        <v>372</v>
      </c>
      <c r="B375" s="30"/>
      <c r="C375" s="35"/>
      <c r="D375" s="43"/>
      <c r="E375" s="65"/>
      <c r="F375" s="46"/>
      <c r="G375" s="46"/>
      <c r="H375" s="165"/>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1"/>
      <c r="P375" s="35"/>
      <c r="Q375" s="68"/>
      <c r="R375" s="68"/>
      <c r="S375" s="68"/>
      <c r="T375" s="68"/>
      <c r="U375" s="244" t="str">
        <f>IF(F375="","",Tabla1[[#This Row],[Fecha Inicio grupo]]+3*7-7)</f>
        <v/>
      </c>
      <c r="V375" s="245"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6"/>
      <c r="AP375" s="247" t="str">
        <f>IF(F375="","",IFERROR(VLOOKUP(SUBSTITUTE(SUBSTITUTE(Tabla1[[#This Row],[Uso Sistemas]],"T","P"),"N","F"),Parámetros!$M$2:$N$17,2,0),"Completar hasta 3ra sem. para evaluar a Probacionista"))</f>
        <v/>
      </c>
      <c r="AQ375" s="40"/>
      <c r="AR375" s="40"/>
      <c r="AS375" s="40"/>
      <c r="AT375" s="29"/>
      <c r="AU375" s="56"/>
      <c r="AV375" s="56"/>
      <c r="AW375" s="56"/>
      <c r="AX375" s="249" t="str">
        <f>IF(V375="","",EOMONTH(EDATE(Tabla1[[#This Row],[Fecha Finalización]],2),0))</f>
        <v/>
      </c>
      <c r="AY375" s="40"/>
      <c r="AZ375" s="250" t="str">
        <f>IF(V375="","",EOMONTH(EDATE(Tabla1[[#This Row],[Fecha Finalización]],3),0))</f>
        <v/>
      </c>
      <c r="BA375" s="40"/>
      <c r="BB375" s="40"/>
      <c r="BC375" s="237"/>
      <c r="BD375" s="235" t="str">
        <f>IF(F375="","",Tabla1[[#This Row],[sem 01]]&amp;Tabla1[[#This Row],[sem 02]]&amp;Tabla1[[#This Row],[sem 03]])</f>
        <v/>
      </c>
      <c r="BE375" s="236"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9"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10"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10"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10" t="str">
        <f>IF(Tabla1[[#This Row],[Fecha Inicio grupo]]="","",IFERROR(VLOOKUP(Tabla1[[#This Row],[Mes de Alta como miembro]],Parámetros!$AM$2:$AN$16,2,0),"01/01/1900"))</f>
        <v/>
      </c>
    </row>
    <row r="376" spans="1:63" ht="14.45">
      <c r="A376" s="69">
        <v>373</v>
      </c>
      <c r="B376" s="30"/>
      <c r="C376" s="35"/>
      <c r="D376" s="43"/>
      <c r="E376" s="65"/>
      <c r="F376" s="46"/>
      <c r="G376" s="46"/>
      <c r="H376" s="165"/>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1"/>
      <c r="P376" s="35"/>
      <c r="Q376" s="68"/>
      <c r="R376" s="68"/>
      <c r="S376" s="68"/>
      <c r="T376" s="68"/>
      <c r="U376" s="244" t="str">
        <f>IF(F376="","",Tabla1[[#This Row],[Fecha Inicio grupo]]+3*7-7)</f>
        <v/>
      </c>
      <c r="V376" s="245"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6"/>
      <c r="AP376" s="247" t="str">
        <f>IF(F376="","",IFERROR(VLOOKUP(SUBSTITUTE(SUBSTITUTE(Tabla1[[#This Row],[Uso Sistemas]],"T","P"),"N","F"),Parámetros!$M$2:$N$17,2,0),"Completar hasta 3ra sem. para evaluar a Probacionista"))</f>
        <v/>
      </c>
      <c r="AQ376" s="40"/>
      <c r="AR376" s="40"/>
      <c r="AS376" s="40"/>
      <c r="AT376" s="29"/>
      <c r="AU376" s="56"/>
      <c r="AV376" s="56"/>
      <c r="AW376" s="56"/>
      <c r="AX376" s="249" t="str">
        <f>IF(V376="","",EOMONTH(EDATE(Tabla1[[#This Row],[Fecha Finalización]],2),0))</f>
        <v/>
      </c>
      <c r="AY376" s="40"/>
      <c r="AZ376" s="250" t="str">
        <f>IF(V376="","",EOMONTH(EDATE(Tabla1[[#This Row],[Fecha Finalización]],3),0))</f>
        <v/>
      </c>
      <c r="BA376" s="40"/>
      <c r="BB376" s="40"/>
      <c r="BC376" s="237"/>
      <c r="BD376" s="235" t="str">
        <f>IF(F376="","",Tabla1[[#This Row],[sem 01]]&amp;Tabla1[[#This Row],[sem 02]]&amp;Tabla1[[#This Row],[sem 03]])</f>
        <v/>
      </c>
      <c r="BE376" s="236"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9"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10"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10"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10" t="str">
        <f>IF(Tabla1[[#This Row],[Fecha Inicio grupo]]="","",IFERROR(VLOOKUP(Tabla1[[#This Row],[Mes de Alta como miembro]],Parámetros!$AM$2:$AN$16,2,0),"01/01/1900"))</f>
        <v/>
      </c>
    </row>
    <row r="377" spans="1:63" ht="14.45">
      <c r="A377" s="69">
        <v>374</v>
      </c>
      <c r="B377" s="30"/>
      <c r="C377" s="35"/>
      <c r="D377" s="43"/>
      <c r="E377" s="65"/>
      <c r="F377" s="46"/>
      <c r="G377" s="46"/>
      <c r="H377" s="165"/>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1"/>
      <c r="P377" s="35"/>
      <c r="Q377" s="68"/>
      <c r="R377" s="68"/>
      <c r="S377" s="68"/>
      <c r="T377" s="68"/>
      <c r="U377" s="244" t="str">
        <f>IF(F377="","",Tabla1[[#This Row],[Fecha Inicio grupo]]+3*7-7)</f>
        <v/>
      </c>
      <c r="V377" s="245"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6"/>
      <c r="AP377" s="247" t="str">
        <f>IF(F377="","",IFERROR(VLOOKUP(SUBSTITUTE(SUBSTITUTE(Tabla1[[#This Row],[Uso Sistemas]],"T","P"),"N","F"),Parámetros!$M$2:$N$17,2,0),"Completar hasta 3ra sem. para evaluar a Probacionista"))</f>
        <v/>
      </c>
      <c r="AQ377" s="40"/>
      <c r="AR377" s="40"/>
      <c r="AS377" s="40"/>
      <c r="AT377" s="29"/>
      <c r="AU377" s="56"/>
      <c r="AV377" s="56"/>
      <c r="AW377" s="56"/>
      <c r="AX377" s="249" t="str">
        <f>IF(V377="","",EOMONTH(EDATE(Tabla1[[#This Row],[Fecha Finalización]],2),0))</f>
        <v/>
      </c>
      <c r="AY377" s="40"/>
      <c r="AZ377" s="250" t="str">
        <f>IF(V377="","",EOMONTH(EDATE(Tabla1[[#This Row],[Fecha Finalización]],3),0))</f>
        <v/>
      </c>
      <c r="BA377" s="40"/>
      <c r="BB377" s="40"/>
      <c r="BC377" s="237"/>
      <c r="BD377" s="235" t="str">
        <f>IF(F377="","",Tabla1[[#This Row],[sem 01]]&amp;Tabla1[[#This Row],[sem 02]]&amp;Tabla1[[#This Row],[sem 03]])</f>
        <v/>
      </c>
      <c r="BE377" s="236"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9"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10"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10"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10" t="str">
        <f>IF(Tabla1[[#This Row],[Fecha Inicio grupo]]="","",IFERROR(VLOOKUP(Tabla1[[#This Row],[Mes de Alta como miembro]],Parámetros!$AM$2:$AN$16,2,0),"01/01/1900"))</f>
        <v/>
      </c>
    </row>
    <row r="378" spans="1:63" ht="14.45">
      <c r="A378" s="69">
        <v>375</v>
      </c>
      <c r="B378" s="30"/>
      <c r="C378" s="35"/>
      <c r="D378" s="43"/>
      <c r="E378" s="65"/>
      <c r="F378" s="46"/>
      <c r="G378" s="46"/>
      <c r="H378" s="165"/>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1"/>
      <c r="P378" s="35"/>
      <c r="Q378" s="68"/>
      <c r="R378" s="68"/>
      <c r="S378" s="68"/>
      <c r="T378" s="68"/>
      <c r="U378" s="244" t="str">
        <f>IF(F378="","",Tabla1[[#This Row],[Fecha Inicio grupo]]+3*7-7)</f>
        <v/>
      </c>
      <c r="V378" s="245"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6"/>
      <c r="AP378" s="247" t="str">
        <f>IF(F378="","",IFERROR(VLOOKUP(SUBSTITUTE(SUBSTITUTE(Tabla1[[#This Row],[Uso Sistemas]],"T","P"),"N","F"),Parámetros!$M$2:$N$17,2,0),"Completar hasta 3ra sem. para evaluar a Probacionista"))</f>
        <v/>
      </c>
      <c r="AQ378" s="40"/>
      <c r="AR378" s="40"/>
      <c r="AS378" s="40"/>
      <c r="AT378" s="29"/>
      <c r="AU378" s="56"/>
      <c r="AV378" s="56"/>
      <c r="AW378" s="56"/>
      <c r="AX378" s="249" t="str">
        <f>IF(V378="","",EOMONTH(EDATE(Tabla1[[#This Row],[Fecha Finalización]],2),0))</f>
        <v/>
      </c>
      <c r="AY378" s="40"/>
      <c r="AZ378" s="250" t="str">
        <f>IF(V378="","",EOMONTH(EDATE(Tabla1[[#This Row],[Fecha Finalización]],3),0))</f>
        <v/>
      </c>
      <c r="BA378" s="40"/>
      <c r="BB378" s="40"/>
      <c r="BC378" s="237"/>
      <c r="BD378" s="235" t="str">
        <f>IF(F378="","",Tabla1[[#This Row],[sem 01]]&amp;Tabla1[[#This Row],[sem 02]]&amp;Tabla1[[#This Row],[sem 03]])</f>
        <v/>
      </c>
      <c r="BE378" s="236"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9"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10"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10"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10" t="str">
        <f>IF(Tabla1[[#This Row],[Fecha Inicio grupo]]="","",IFERROR(VLOOKUP(Tabla1[[#This Row],[Mes de Alta como miembro]],Parámetros!$AM$2:$AN$16,2,0),"01/01/1900"))</f>
        <v/>
      </c>
    </row>
    <row r="379" spans="1:63" ht="14.45">
      <c r="A379" s="69">
        <v>376</v>
      </c>
      <c r="B379" s="30"/>
      <c r="C379" s="35"/>
      <c r="D379" s="43"/>
      <c r="E379" s="65"/>
      <c r="F379" s="46"/>
      <c r="G379" s="46"/>
      <c r="H379" s="165"/>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1"/>
      <c r="P379" s="35"/>
      <c r="Q379" s="68"/>
      <c r="R379" s="68"/>
      <c r="S379" s="68"/>
      <c r="T379" s="68"/>
      <c r="U379" s="244" t="str">
        <f>IF(F379="","",Tabla1[[#This Row],[Fecha Inicio grupo]]+3*7-7)</f>
        <v/>
      </c>
      <c r="V379" s="245"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6"/>
      <c r="AP379" s="247" t="str">
        <f>IF(F379="","",IFERROR(VLOOKUP(SUBSTITUTE(SUBSTITUTE(Tabla1[[#This Row],[Uso Sistemas]],"T","P"),"N","F"),Parámetros!$M$2:$N$17,2,0),"Completar hasta 3ra sem. para evaluar a Probacionista"))</f>
        <v/>
      </c>
      <c r="AQ379" s="40"/>
      <c r="AR379" s="40"/>
      <c r="AS379" s="40"/>
      <c r="AT379" s="29"/>
      <c r="AU379" s="56"/>
      <c r="AV379" s="56"/>
      <c r="AW379" s="56"/>
      <c r="AX379" s="249" t="str">
        <f>IF(V379="","",EOMONTH(EDATE(Tabla1[[#This Row],[Fecha Finalización]],2),0))</f>
        <v/>
      </c>
      <c r="AY379" s="40"/>
      <c r="AZ379" s="250" t="str">
        <f>IF(V379="","",EOMONTH(EDATE(Tabla1[[#This Row],[Fecha Finalización]],3),0))</f>
        <v/>
      </c>
      <c r="BA379" s="40"/>
      <c r="BB379" s="40"/>
      <c r="BC379" s="237"/>
      <c r="BD379" s="235" t="str">
        <f>IF(F379="","",Tabla1[[#This Row],[sem 01]]&amp;Tabla1[[#This Row],[sem 02]]&amp;Tabla1[[#This Row],[sem 03]])</f>
        <v/>
      </c>
      <c r="BE379" s="236"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9"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10"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10"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10" t="str">
        <f>IF(Tabla1[[#This Row],[Fecha Inicio grupo]]="","",IFERROR(VLOOKUP(Tabla1[[#This Row],[Mes de Alta como miembro]],Parámetros!$AM$2:$AN$16,2,0),"01/01/1900"))</f>
        <v/>
      </c>
    </row>
    <row r="380" spans="1:63" ht="14.45">
      <c r="A380" s="69">
        <v>377</v>
      </c>
      <c r="B380" s="30"/>
      <c r="C380" s="35"/>
      <c r="D380" s="43"/>
      <c r="E380" s="65"/>
      <c r="F380" s="46"/>
      <c r="G380" s="46"/>
      <c r="H380" s="165"/>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1"/>
      <c r="P380" s="35"/>
      <c r="Q380" s="68"/>
      <c r="R380" s="68"/>
      <c r="S380" s="68"/>
      <c r="T380" s="68"/>
      <c r="U380" s="244" t="str">
        <f>IF(F380="","",Tabla1[[#This Row],[Fecha Inicio grupo]]+3*7-7)</f>
        <v/>
      </c>
      <c r="V380" s="245"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6"/>
      <c r="AP380" s="247" t="str">
        <f>IF(F380="","",IFERROR(VLOOKUP(SUBSTITUTE(SUBSTITUTE(Tabla1[[#This Row],[Uso Sistemas]],"T","P"),"N","F"),Parámetros!$M$2:$N$17,2,0),"Completar hasta 3ra sem. para evaluar a Probacionista"))</f>
        <v/>
      </c>
      <c r="AQ380" s="40"/>
      <c r="AR380" s="40"/>
      <c r="AS380" s="40"/>
      <c r="AT380" s="29"/>
      <c r="AU380" s="56"/>
      <c r="AV380" s="56"/>
      <c r="AW380" s="56"/>
      <c r="AX380" s="249" t="str">
        <f>IF(V380="","",EOMONTH(EDATE(Tabla1[[#This Row],[Fecha Finalización]],2),0))</f>
        <v/>
      </c>
      <c r="AY380" s="40"/>
      <c r="AZ380" s="250" t="str">
        <f>IF(V380="","",EOMONTH(EDATE(Tabla1[[#This Row],[Fecha Finalización]],3),0))</f>
        <v/>
      </c>
      <c r="BA380" s="40"/>
      <c r="BB380" s="40"/>
      <c r="BC380" s="237"/>
      <c r="BD380" s="235" t="str">
        <f>IF(F380="","",Tabla1[[#This Row],[sem 01]]&amp;Tabla1[[#This Row],[sem 02]]&amp;Tabla1[[#This Row],[sem 03]])</f>
        <v/>
      </c>
      <c r="BE380" s="236"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9"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10"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10"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10" t="str">
        <f>IF(Tabla1[[#This Row],[Fecha Inicio grupo]]="","",IFERROR(VLOOKUP(Tabla1[[#This Row],[Mes de Alta como miembro]],Parámetros!$AM$2:$AN$16,2,0),"01/01/1900"))</f>
        <v/>
      </c>
    </row>
    <row r="381" spans="1:63" ht="14.45">
      <c r="A381" s="69">
        <v>378</v>
      </c>
      <c r="B381" s="30"/>
      <c r="C381" s="35"/>
      <c r="D381" s="43"/>
      <c r="E381" s="65"/>
      <c r="F381" s="46"/>
      <c r="G381" s="46"/>
      <c r="H381" s="165"/>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1"/>
      <c r="P381" s="35"/>
      <c r="Q381" s="68"/>
      <c r="R381" s="68"/>
      <c r="S381" s="68"/>
      <c r="T381" s="68"/>
      <c r="U381" s="244" t="str">
        <f>IF(F381="","",Tabla1[[#This Row],[Fecha Inicio grupo]]+3*7-7)</f>
        <v/>
      </c>
      <c r="V381" s="245"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6"/>
      <c r="AP381" s="247" t="str">
        <f>IF(F381="","",IFERROR(VLOOKUP(SUBSTITUTE(SUBSTITUTE(Tabla1[[#This Row],[Uso Sistemas]],"T","P"),"N","F"),Parámetros!$M$2:$N$17,2,0),"Completar hasta 3ra sem. para evaluar a Probacionista"))</f>
        <v/>
      </c>
      <c r="AQ381" s="40"/>
      <c r="AR381" s="40"/>
      <c r="AS381" s="40"/>
      <c r="AT381" s="29"/>
      <c r="AU381" s="56"/>
      <c r="AV381" s="56"/>
      <c r="AW381" s="56"/>
      <c r="AX381" s="249" t="str">
        <f>IF(V381="","",EOMONTH(EDATE(Tabla1[[#This Row],[Fecha Finalización]],2),0))</f>
        <v/>
      </c>
      <c r="AY381" s="40"/>
      <c r="AZ381" s="250" t="str">
        <f>IF(V381="","",EOMONTH(EDATE(Tabla1[[#This Row],[Fecha Finalización]],3),0))</f>
        <v/>
      </c>
      <c r="BA381" s="40"/>
      <c r="BB381" s="40"/>
      <c r="BC381" s="237"/>
      <c r="BD381" s="235" t="str">
        <f>IF(F381="","",Tabla1[[#This Row],[sem 01]]&amp;Tabla1[[#This Row],[sem 02]]&amp;Tabla1[[#This Row],[sem 03]])</f>
        <v/>
      </c>
      <c r="BE381" s="236"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9"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10"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10"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10" t="str">
        <f>IF(Tabla1[[#This Row],[Fecha Inicio grupo]]="","",IFERROR(VLOOKUP(Tabla1[[#This Row],[Mes de Alta como miembro]],Parámetros!$AM$2:$AN$16,2,0),"01/01/1900"))</f>
        <v/>
      </c>
    </row>
    <row r="382" spans="1:63" ht="14.45">
      <c r="A382" s="69">
        <v>379</v>
      </c>
      <c r="B382" s="30"/>
      <c r="C382" s="35"/>
      <c r="D382" s="43"/>
      <c r="E382" s="65"/>
      <c r="F382" s="46"/>
      <c r="G382" s="46"/>
      <c r="H382" s="165"/>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1"/>
      <c r="P382" s="35"/>
      <c r="Q382" s="68"/>
      <c r="R382" s="68"/>
      <c r="S382" s="68"/>
      <c r="T382" s="68"/>
      <c r="U382" s="244" t="str">
        <f>IF(F382="","",Tabla1[[#This Row],[Fecha Inicio grupo]]+3*7-7)</f>
        <v/>
      </c>
      <c r="V382" s="245"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6"/>
      <c r="AP382" s="247" t="str">
        <f>IF(F382="","",IFERROR(VLOOKUP(SUBSTITUTE(SUBSTITUTE(Tabla1[[#This Row],[Uso Sistemas]],"T","P"),"N","F"),Parámetros!$M$2:$N$17,2,0),"Completar hasta 3ra sem. para evaluar a Probacionista"))</f>
        <v/>
      </c>
      <c r="AQ382" s="40"/>
      <c r="AR382" s="40"/>
      <c r="AS382" s="40"/>
      <c r="AT382" s="29"/>
      <c r="AU382" s="56"/>
      <c r="AV382" s="56"/>
      <c r="AW382" s="56"/>
      <c r="AX382" s="249" t="str">
        <f>IF(V382="","",EOMONTH(EDATE(Tabla1[[#This Row],[Fecha Finalización]],2),0))</f>
        <v/>
      </c>
      <c r="AY382" s="40"/>
      <c r="AZ382" s="250" t="str">
        <f>IF(V382="","",EOMONTH(EDATE(Tabla1[[#This Row],[Fecha Finalización]],3),0))</f>
        <v/>
      </c>
      <c r="BA382" s="40"/>
      <c r="BB382" s="40"/>
      <c r="BC382" s="237"/>
      <c r="BD382" s="235" t="str">
        <f>IF(F382="","",Tabla1[[#This Row],[sem 01]]&amp;Tabla1[[#This Row],[sem 02]]&amp;Tabla1[[#This Row],[sem 03]])</f>
        <v/>
      </c>
      <c r="BE382" s="236"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9"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10"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10"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10" t="str">
        <f>IF(Tabla1[[#This Row],[Fecha Inicio grupo]]="","",IFERROR(VLOOKUP(Tabla1[[#This Row],[Mes de Alta como miembro]],Parámetros!$AM$2:$AN$16,2,0),"01/01/1900"))</f>
        <v/>
      </c>
    </row>
    <row r="383" spans="1:63" ht="14.45">
      <c r="A383" s="69">
        <v>380</v>
      </c>
      <c r="B383" s="30"/>
      <c r="C383" s="35"/>
      <c r="D383" s="43"/>
      <c r="E383" s="65"/>
      <c r="F383" s="46"/>
      <c r="G383" s="46"/>
      <c r="H383" s="165"/>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1"/>
      <c r="P383" s="35"/>
      <c r="Q383" s="68"/>
      <c r="R383" s="68"/>
      <c r="S383" s="68"/>
      <c r="T383" s="68"/>
      <c r="U383" s="244" t="str">
        <f>IF(F383="","",Tabla1[[#This Row],[Fecha Inicio grupo]]+3*7-7)</f>
        <v/>
      </c>
      <c r="V383" s="245"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6"/>
      <c r="AP383" s="247" t="str">
        <f>IF(F383="","",IFERROR(VLOOKUP(SUBSTITUTE(SUBSTITUTE(Tabla1[[#This Row],[Uso Sistemas]],"T","P"),"N","F"),Parámetros!$M$2:$N$17,2,0),"Completar hasta 3ra sem. para evaluar a Probacionista"))</f>
        <v/>
      </c>
      <c r="AQ383" s="40"/>
      <c r="AR383" s="40"/>
      <c r="AS383" s="40"/>
      <c r="AT383" s="29"/>
      <c r="AU383" s="56"/>
      <c r="AV383" s="56"/>
      <c r="AW383" s="56"/>
      <c r="AX383" s="249" t="str">
        <f>IF(V383="","",EOMONTH(EDATE(Tabla1[[#This Row],[Fecha Finalización]],2),0))</f>
        <v/>
      </c>
      <c r="AY383" s="40"/>
      <c r="AZ383" s="250" t="str">
        <f>IF(V383="","",EOMONTH(EDATE(Tabla1[[#This Row],[Fecha Finalización]],3),0))</f>
        <v/>
      </c>
      <c r="BA383" s="40"/>
      <c r="BB383" s="40"/>
      <c r="BC383" s="237"/>
      <c r="BD383" s="235" t="str">
        <f>IF(F383="","",Tabla1[[#This Row],[sem 01]]&amp;Tabla1[[#This Row],[sem 02]]&amp;Tabla1[[#This Row],[sem 03]])</f>
        <v/>
      </c>
      <c r="BE383" s="236"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9"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10"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10"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10" t="str">
        <f>IF(Tabla1[[#This Row],[Fecha Inicio grupo]]="","",IFERROR(VLOOKUP(Tabla1[[#This Row],[Mes de Alta como miembro]],Parámetros!$AM$2:$AN$16,2,0),"01/01/1900"))</f>
        <v/>
      </c>
    </row>
    <row r="384" spans="1:63" ht="14.45">
      <c r="A384" s="69">
        <v>381</v>
      </c>
      <c r="B384" s="30"/>
      <c r="C384" s="35"/>
      <c r="D384" s="43"/>
      <c r="E384" s="65"/>
      <c r="F384" s="46"/>
      <c r="G384" s="46"/>
      <c r="H384" s="165"/>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1"/>
      <c r="P384" s="35"/>
      <c r="Q384" s="68"/>
      <c r="R384" s="68"/>
      <c r="S384" s="68"/>
      <c r="T384" s="68"/>
      <c r="U384" s="244" t="str">
        <f>IF(F384="","",Tabla1[[#This Row],[Fecha Inicio grupo]]+3*7-7)</f>
        <v/>
      </c>
      <c r="V384" s="245"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6"/>
      <c r="AP384" s="247" t="str">
        <f>IF(F384="","",IFERROR(VLOOKUP(SUBSTITUTE(SUBSTITUTE(Tabla1[[#This Row],[Uso Sistemas]],"T","P"),"N","F"),Parámetros!$M$2:$N$17,2,0),"Completar hasta 3ra sem. para evaluar a Probacionista"))</f>
        <v/>
      </c>
      <c r="AQ384" s="40"/>
      <c r="AR384" s="40"/>
      <c r="AS384" s="40"/>
      <c r="AT384" s="29"/>
      <c r="AU384" s="56"/>
      <c r="AV384" s="56"/>
      <c r="AW384" s="56"/>
      <c r="AX384" s="249" t="str">
        <f>IF(V384="","",EOMONTH(EDATE(Tabla1[[#This Row],[Fecha Finalización]],2),0))</f>
        <v/>
      </c>
      <c r="AY384" s="40"/>
      <c r="AZ384" s="250" t="str">
        <f>IF(V384="","",EOMONTH(EDATE(Tabla1[[#This Row],[Fecha Finalización]],3),0))</f>
        <v/>
      </c>
      <c r="BA384" s="40"/>
      <c r="BB384" s="40"/>
      <c r="BC384" s="237"/>
      <c r="BD384" s="235" t="str">
        <f>IF(F384="","",Tabla1[[#This Row],[sem 01]]&amp;Tabla1[[#This Row],[sem 02]]&amp;Tabla1[[#This Row],[sem 03]])</f>
        <v/>
      </c>
      <c r="BE384" s="236"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9"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10"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10"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10" t="str">
        <f>IF(Tabla1[[#This Row],[Fecha Inicio grupo]]="","",IFERROR(VLOOKUP(Tabla1[[#This Row],[Mes de Alta como miembro]],Parámetros!$AM$2:$AN$16,2,0),"01/01/1900"))</f>
        <v/>
      </c>
    </row>
    <row r="385" spans="1:63" ht="14.45">
      <c r="A385" s="69">
        <v>382</v>
      </c>
      <c r="B385" s="30"/>
      <c r="C385" s="35"/>
      <c r="D385" s="43"/>
      <c r="E385" s="65"/>
      <c r="F385" s="46"/>
      <c r="G385" s="46"/>
      <c r="H385" s="165"/>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1"/>
      <c r="P385" s="35"/>
      <c r="Q385" s="68"/>
      <c r="R385" s="68"/>
      <c r="S385" s="68"/>
      <c r="T385" s="68"/>
      <c r="U385" s="244" t="str">
        <f>IF(F385="","",Tabla1[[#This Row],[Fecha Inicio grupo]]+3*7-7)</f>
        <v/>
      </c>
      <c r="V385" s="245"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6"/>
      <c r="AP385" s="247" t="str">
        <f>IF(F385="","",IFERROR(VLOOKUP(SUBSTITUTE(SUBSTITUTE(Tabla1[[#This Row],[Uso Sistemas]],"T","P"),"N","F"),Parámetros!$M$2:$N$17,2,0),"Completar hasta 3ra sem. para evaluar a Probacionista"))</f>
        <v/>
      </c>
      <c r="AQ385" s="40"/>
      <c r="AR385" s="40"/>
      <c r="AS385" s="40"/>
      <c r="AT385" s="29"/>
      <c r="AU385" s="56"/>
      <c r="AV385" s="56"/>
      <c r="AW385" s="56"/>
      <c r="AX385" s="249" t="str">
        <f>IF(V385="","",EOMONTH(EDATE(Tabla1[[#This Row],[Fecha Finalización]],2),0))</f>
        <v/>
      </c>
      <c r="AY385" s="40"/>
      <c r="AZ385" s="250" t="str">
        <f>IF(V385="","",EOMONTH(EDATE(Tabla1[[#This Row],[Fecha Finalización]],3),0))</f>
        <v/>
      </c>
      <c r="BA385" s="40"/>
      <c r="BB385" s="40"/>
      <c r="BC385" s="237"/>
      <c r="BD385" s="235" t="str">
        <f>IF(F385="","",Tabla1[[#This Row],[sem 01]]&amp;Tabla1[[#This Row],[sem 02]]&amp;Tabla1[[#This Row],[sem 03]])</f>
        <v/>
      </c>
      <c r="BE385" s="236"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9"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10"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10"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10" t="str">
        <f>IF(Tabla1[[#This Row],[Fecha Inicio grupo]]="","",IFERROR(VLOOKUP(Tabla1[[#This Row],[Mes de Alta como miembro]],Parámetros!$AM$2:$AN$16,2,0),"01/01/1900"))</f>
        <v/>
      </c>
    </row>
    <row r="386" spans="1:63" ht="14.45">
      <c r="A386" s="69">
        <v>383</v>
      </c>
      <c r="B386" s="30"/>
      <c r="C386" s="35"/>
      <c r="D386" s="43"/>
      <c r="E386" s="65"/>
      <c r="F386" s="46"/>
      <c r="G386" s="46"/>
      <c r="H386" s="165"/>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1"/>
      <c r="P386" s="35"/>
      <c r="Q386" s="68"/>
      <c r="R386" s="68"/>
      <c r="S386" s="68"/>
      <c r="T386" s="68"/>
      <c r="U386" s="244" t="str">
        <f>IF(F386="","",Tabla1[[#This Row],[Fecha Inicio grupo]]+3*7-7)</f>
        <v/>
      </c>
      <c r="V386" s="245"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6"/>
      <c r="AP386" s="247" t="str">
        <f>IF(F386="","",IFERROR(VLOOKUP(SUBSTITUTE(SUBSTITUTE(Tabla1[[#This Row],[Uso Sistemas]],"T","P"),"N","F"),Parámetros!$M$2:$N$17,2,0),"Completar hasta 3ra sem. para evaluar a Probacionista"))</f>
        <v/>
      </c>
      <c r="AQ386" s="40"/>
      <c r="AR386" s="40"/>
      <c r="AS386" s="40"/>
      <c r="AT386" s="29"/>
      <c r="AU386" s="56"/>
      <c r="AV386" s="56"/>
      <c r="AW386" s="56"/>
      <c r="AX386" s="249" t="str">
        <f>IF(V386="","",EOMONTH(EDATE(Tabla1[[#This Row],[Fecha Finalización]],2),0))</f>
        <v/>
      </c>
      <c r="AY386" s="40"/>
      <c r="AZ386" s="250" t="str">
        <f>IF(V386="","",EOMONTH(EDATE(Tabla1[[#This Row],[Fecha Finalización]],3),0))</f>
        <v/>
      </c>
      <c r="BA386" s="40"/>
      <c r="BB386" s="40"/>
      <c r="BC386" s="237"/>
      <c r="BD386" s="235" t="str">
        <f>IF(F386="","",Tabla1[[#This Row],[sem 01]]&amp;Tabla1[[#This Row],[sem 02]]&amp;Tabla1[[#This Row],[sem 03]])</f>
        <v/>
      </c>
      <c r="BE386" s="236"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9"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10"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10"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10" t="str">
        <f>IF(Tabla1[[#This Row],[Fecha Inicio grupo]]="","",IFERROR(VLOOKUP(Tabla1[[#This Row],[Mes de Alta como miembro]],Parámetros!$AM$2:$AN$16,2,0),"01/01/1900"))</f>
        <v/>
      </c>
    </row>
    <row r="387" spans="1:63" ht="14.45">
      <c r="A387" s="69">
        <v>384</v>
      </c>
      <c r="B387" s="30"/>
      <c r="C387" s="35"/>
      <c r="D387" s="43"/>
      <c r="E387" s="65"/>
      <c r="F387" s="46"/>
      <c r="G387" s="46"/>
      <c r="H387" s="165"/>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1"/>
      <c r="P387" s="35"/>
      <c r="Q387" s="68"/>
      <c r="R387" s="68"/>
      <c r="S387" s="68"/>
      <c r="T387" s="68"/>
      <c r="U387" s="244" t="str">
        <f>IF(F387="","",Tabla1[[#This Row],[Fecha Inicio grupo]]+3*7-7)</f>
        <v/>
      </c>
      <c r="V387" s="245"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6"/>
      <c r="AP387" s="247" t="str">
        <f>IF(F387="","",IFERROR(VLOOKUP(SUBSTITUTE(SUBSTITUTE(Tabla1[[#This Row],[Uso Sistemas]],"T","P"),"N","F"),Parámetros!$M$2:$N$17,2,0),"Completar hasta 3ra sem. para evaluar a Probacionista"))</f>
        <v/>
      </c>
      <c r="AQ387" s="40"/>
      <c r="AR387" s="40"/>
      <c r="AS387" s="40"/>
      <c r="AT387" s="29"/>
      <c r="AU387" s="56"/>
      <c r="AV387" s="56"/>
      <c r="AW387" s="56"/>
      <c r="AX387" s="249" t="str">
        <f>IF(V387="","",EOMONTH(EDATE(Tabla1[[#This Row],[Fecha Finalización]],2),0))</f>
        <v/>
      </c>
      <c r="AY387" s="40"/>
      <c r="AZ387" s="250" t="str">
        <f>IF(V387="","",EOMONTH(EDATE(Tabla1[[#This Row],[Fecha Finalización]],3),0))</f>
        <v/>
      </c>
      <c r="BA387" s="40"/>
      <c r="BB387" s="40"/>
      <c r="BC387" s="237"/>
      <c r="BD387" s="235" t="str">
        <f>IF(F387="","",Tabla1[[#This Row],[sem 01]]&amp;Tabla1[[#This Row],[sem 02]]&amp;Tabla1[[#This Row],[sem 03]])</f>
        <v/>
      </c>
      <c r="BE387" s="236"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9"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10"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10"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10" t="str">
        <f>IF(Tabla1[[#This Row],[Fecha Inicio grupo]]="","",IFERROR(VLOOKUP(Tabla1[[#This Row],[Mes de Alta como miembro]],Parámetros!$AM$2:$AN$16,2,0),"01/01/1900"))</f>
        <v/>
      </c>
    </row>
    <row r="388" spans="1:63" ht="14.45">
      <c r="A388" s="69">
        <v>385</v>
      </c>
      <c r="B388" s="30"/>
      <c r="C388" s="35"/>
      <c r="D388" s="43"/>
      <c r="E388" s="65"/>
      <c r="F388" s="46"/>
      <c r="G388" s="46"/>
      <c r="H388" s="165"/>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1"/>
      <c r="P388" s="35"/>
      <c r="Q388" s="68"/>
      <c r="R388" s="68"/>
      <c r="S388" s="68"/>
      <c r="T388" s="68"/>
      <c r="U388" s="244" t="str">
        <f>IF(F388="","",Tabla1[[#This Row],[Fecha Inicio grupo]]+3*7-7)</f>
        <v/>
      </c>
      <c r="V388" s="245"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6"/>
      <c r="AP388" s="247" t="str">
        <f>IF(F388="","",IFERROR(VLOOKUP(SUBSTITUTE(SUBSTITUTE(Tabla1[[#This Row],[Uso Sistemas]],"T","P"),"N","F"),Parámetros!$M$2:$N$17,2,0),"Completar hasta 3ra sem. para evaluar a Probacionista"))</f>
        <v/>
      </c>
      <c r="AQ388" s="40"/>
      <c r="AR388" s="40"/>
      <c r="AS388" s="40"/>
      <c r="AT388" s="29"/>
      <c r="AU388" s="56"/>
      <c r="AV388" s="56"/>
      <c r="AW388" s="56"/>
      <c r="AX388" s="249" t="str">
        <f>IF(V388="","",EOMONTH(EDATE(Tabla1[[#This Row],[Fecha Finalización]],2),0))</f>
        <v/>
      </c>
      <c r="AY388" s="40"/>
      <c r="AZ388" s="250" t="str">
        <f>IF(V388="","",EOMONTH(EDATE(Tabla1[[#This Row],[Fecha Finalización]],3),0))</f>
        <v/>
      </c>
      <c r="BA388" s="40"/>
      <c r="BB388" s="40"/>
      <c r="BC388" s="237"/>
      <c r="BD388" s="235" t="str">
        <f>IF(F388="","",Tabla1[[#This Row],[sem 01]]&amp;Tabla1[[#This Row],[sem 02]]&amp;Tabla1[[#This Row],[sem 03]])</f>
        <v/>
      </c>
      <c r="BE388" s="236"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9"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10"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10"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10" t="str">
        <f>IF(Tabla1[[#This Row],[Fecha Inicio grupo]]="","",IFERROR(VLOOKUP(Tabla1[[#This Row],[Mes de Alta como miembro]],Parámetros!$AM$2:$AN$16,2,0),"01/01/1900"))</f>
        <v/>
      </c>
    </row>
    <row r="389" spans="1:63" ht="14.45">
      <c r="A389" s="69">
        <v>386</v>
      </c>
      <c r="B389" s="30"/>
      <c r="C389" s="35"/>
      <c r="D389" s="43"/>
      <c r="E389" s="65"/>
      <c r="F389" s="46"/>
      <c r="G389" s="46"/>
      <c r="H389" s="165"/>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1"/>
      <c r="P389" s="35"/>
      <c r="Q389" s="68"/>
      <c r="R389" s="68"/>
      <c r="S389" s="68"/>
      <c r="T389" s="68"/>
      <c r="U389" s="244" t="str">
        <f>IF(F389="","",Tabla1[[#This Row],[Fecha Inicio grupo]]+3*7-7)</f>
        <v/>
      </c>
      <c r="V389" s="245"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6"/>
      <c r="AP389" s="247" t="str">
        <f>IF(F389="","",IFERROR(VLOOKUP(SUBSTITUTE(SUBSTITUTE(Tabla1[[#This Row],[Uso Sistemas]],"T","P"),"N","F"),Parámetros!$M$2:$N$17,2,0),"Completar hasta 3ra sem. para evaluar a Probacionista"))</f>
        <v/>
      </c>
      <c r="AQ389" s="40"/>
      <c r="AR389" s="40"/>
      <c r="AS389" s="40"/>
      <c r="AT389" s="29"/>
      <c r="AU389" s="56"/>
      <c r="AV389" s="56"/>
      <c r="AW389" s="56"/>
      <c r="AX389" s="249" t="str">
        <f>IF(V389="","",EOMONTH(EDATE(Tabla1[[#This Row],[Fecha Finalización]],2),0))</f>
        <v/>
      </c>
      <c r="AY389" s="40"/>
      <c r="AZ389" s="250" t="str">
        <f>IF(V389="","",EOMONTH(EDATE(Tabla1[[#This Row],[Fecha Finalización]],3),0))</f>
        <v/>
      </c>
      <c r="BA389" s="40"/>
      <c r="BB389" s="40"/>
      <c r="BC389" s="237"/>
      <c r="BD389" s="235" t="str">
        <f>IF(F389="","",Tabla1[[#This Row],[sem 01]]&amp;Tabla1[[#This Row],[sem 02]]&amp;Tabla1[[#This Row],[sem 03]])</f>
        <v/>
      </c>
      <c r="BE389" s="236"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9"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10"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10"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10" t="str">
        <f>IF(Tabla1[[#This Row],[Fecha Inicio grupo]]="","",IFERROR(VLOOKUP(Tabla1[[#This Row],[Mes de Alta como miembro]],Parámetros!$AM$2:$AN$16,2,0),"01/01/1900"))</f>
        <v/>
      </c>
    </row>
    <row r="390" spans="1:63" ht="14.45">
      <c r="A390" s="69">
        <v>387</v>
      </c>
      <c r="B390" s="30"/>
      <c r="C390" s="35"/>
      <c r="D390" s="43"/>
      <c r="E390" s="65"/>
      <c r="F390" s="46"/>
      <c r="G390" s="46"/>
      <c r="H390" s="165"/>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1"/>
      <c r="P390" s="35"/>
      <c r="Q390" s="68"/>
      <c r="R390" s="68"/>
      <c r="S390" s="68"/>
      <c r="T390" s="68"/>
      <c r="U390" s="244" t="str">
        <f>IF(F390="","",Tabla1[[#This Row],[Fecha Inicio grupo]]+3*7-7)</f>
        <v/>
      </c>
      <c r="V390" s="245"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6"/>
      <c r="AP390" s="247" t="str">
        <f>IF(F390="","",IFERROR(VLOOKUP(SUBSTITUTE(SUBSTITUTE(Tabla1[[#This Row],[Uso Sistemas]],"T","P"),"N","F"),Parámetros!$M$2:$N$17,2,0),"Completar hasta 3ra sem. para evaluar a Probacionista"))</f>
        <v/>
      </c>
      <c r="AQ390" s="40"/>
      <c r="AR390" s="40"/>
      <c r="AS390" s="40"/>
      <c r="AT390" s="29"/>
      <c r="AU390" s="56"/>
      <c r="AV390" s="56"/>
      <c r="AW390" s="56"/>
      <c r="AX390" s="249" t="str">
        <f>IF(V390="","",EOMONTH(EDATE(Tabla1[[#This Row],[Fecha Finalización]],2),0))</f>
        <v/>
      </c>
      <c r="AY390" s="40"/>
      <c r="AZ390" s="250" t="str">
        <f>IF(V390="","",EOMONTH(EDATE(Tabla1[[#This Row],[Fecha Finalización]],3),0))</f>
        <v/>
      </c>
      <c r="BA390" s="40"/>
      <c r="BB390" s="40"/>
      <c r="BC390" s="237"/>
      <c r="BD390" s="235" t="str">
        <f>IF(F390="","",Tabla1[[#This Row],[sem 01]]&amp;Tabla1[[#This Row],[sem 02]]&amp;Tabla1[[#This Row],[sem 03]])</f>
        <v/>
      </c>
      <c r="BE390" s="236"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9"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10"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10"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10" t="str">
        <f>IF(Tabla1[[#This Row],[Fecha Inicio grupo]]="","",IFERROR(VLOOKUP(Tabla1[[#This Row],[Mes de Alta como miembro]],Parámetros!$AM$2:$AN$16,2,0),"01/01/1900"))</f>
        <v/>
      </c>
    </row>
    <row r="391" spans="1:63" ht="14.45">
      <c r="A391" s="69">
        <v>388</v>
      </c>
      <c r="B391" s="30"/>
      <c r="C391" s="35"/>
      <c r="D391" s="43"/>
      <c r="E391" s="65"/>
      <c r="F391" s="46"/>
      <c r="G391" s="46"/>
      <c r="H391" s="165"/>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1"/>
      <c r="P391" s="35"/>
      <c r="Q391" s="68"/>
      <c r="R391" s="68"/>
      <c r="S391" s="68"/>
      <c r="T391" s="68"/>
      <c r="U391" s="244" t="str">
        <f>IF(F391="","",Tabla1[[#This Row],[Fecha Inicio grupo]]+3*7-7)</f>
        <v/>
      </c>
      <c r="V391" s="245"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6"/>
      <c r="AP391" s="247" t="str">
        <f>IF(F391="","",IFERROR(VLOOKUP(SUBSTITUTE(SUBSTITUTE(Tabla1[[#This Row],[Uso Sistemas]],"T","P"),"N","F"),Parámetros!$M$2:$N$17,2,0),"Completar hasta 3ra sem. para evaluar a Probacionista"))</f>
        <v/>
      </c>
      <c r="AQ391" s="40"/>
      <c r="AR391" s="40"/>
      <c r="AS391" s="40"/>
      <c r="AT391" s="29"/>
      <c r="AU391" s="56"/>
      <c r="AV391" s="56"/>
      <c r="AW391" s="56"/>
      <c r="AX391" s="249" t="str">
        <f>IF(V391="","",EOMONTH(EDATE(Tabla1[[#This Row],[Fecha Finalización]],2),0))</f>
        <v/>
      </c>
      <c r="AY391" s="40"/>
      <c r="AZ391" s="250" t="str">
        <f>IF(V391="","",EOMONTH(EDATE(Tabla1[[#This Row],[Fecha Finalización]],3),0))</f>
        <v/>
      </c>
      <c r="BA391" s="40"/>
      <c r="BB391" s="40"/>
      <c r="BC391" s="237"/>
      <c r="BD391" s="235" t="str">
        <f>IF(F391="","",Tabla1[[#This Row],[sem 01]]&amp;Tabla1[[#This Row],[sem 02]]&amp;Tabla1[[#This Row],[sem 03]])</f>
        <v/>
      </c>
      <c r="BE391" s="236"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9"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10"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10"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10" t="str">
        <f>IF(Tabla1[[#This Row],[Fecha Inicio grupo]]="","",IFERROR(VLOOKUP(Tabla1[[#This Row],[Mes de Alta como miembro]],Parámetros!$AM$2:$AN$16,2,0),"01/01/1900"))</f>
        <v/>
      </c>
    </row>
    <row r="392" spans="1:63" ht="14.45">
      <c r="A392" s="69">
        <v>389</v>
      </c>
      <c r="B392" s="30"/>
      <c r="C392" s="35"/>
      <c r="D392" s="43"/>
      <c r="E392" s="65"/>
      <c r="F392" s="46"/>
      <c r="G392" s="46"/>
      <c r="H392" s="165"/>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1"/>
      <c r="P392" s="35"/>
      <c r="Q392" s="68"/>
      <c r="R392" s="68"/>
      <c r="S392" s="68"/>
      <c r="T392" s="68"/>
      <c r="U392" s="244" t="str">
        <f>IF(F392="","",Tabla1[[#This Row],[Fecha Inicio grupo]]+3*7-7)</f>
        <v/>
      </c>
      <c r="V392" s="245"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6"/>
      <c r="AP392" s="247" t="str">
        <f>IF(F392="","",IFERROR(VLOOKUP(SUBSTITUTE(SUBSTITUTE(Tabla1[[#This Row],[Uso Sistemas]],"T","P"),"N","F"),Parámetros!$M$2:$N$17,2,0),"Completar hasta 3ra sem. para evaluar a Probacionista"))</f>
        <v/>
      </c>
      <c r="AQ392" s="40"/>
      <c r="AR392" s="40"/>
      <c r="AS392" s="40"/>
      <c r="AT392" s="29"/>
      <c r="AU392" s="56"/>
      <c r="AV392" s="56"/>
      <c r="AW392" s="56"/>
      <c r="AX392" s="249" t="str">
        <f>IF(V392="","",EOMONTH(EDATE(Tabla1[[#This Row],[Fecha Finalización]],2),0))</f>
        <v/>
      </c>
      <c r="AY392" s="40"/>
      <c r="AZ392" s="250" t="str">
        <f>IF(V392="","",EOMONTH(EDATE(Tabla1[[#This Row],[Fecha Finalización]],3),0))</f>
        <v/>
      </c>
      <c r="BA392" s="40"/>
      <c r="BB392" s="40"/>
      <c r="BC392" s="237"/>
      <c r="BD392" s="235" t="str">
        <f>IF(F392="","",Tabla1[[#This Row],[sem 01]]&amp;Tabla1[[#This Row],[sem 02]]&amp;Tabla1[[#This Row],[sem 03]])</f>
        <v/>
      </c>
      <c r="BE392" s="236"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9"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10"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10"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10" t="str">
        <f>IF(Tabla1[[#This Row],[Fecha Inicio grupo]]="","",IFERROR(VLOOKUP(Tabla1[[#This Row],[Mes de Alta como miembro]],Parámetros!$AM$2:$AN$16,2,0),"01/01/1900"))</f>
        <v/>
      </c>
    </row>
    <row r="393" spans="1:63" ht="14.45">
      <c r="A393" s="69">
        <v>390</v>
      </c>
      <c r="B393" s="30"/>
      <c r="C393" s="35"/>
      <c r="D393" s="43"/>
      <c r="E393" s="65"/>
      <c r="F393" s="46"/>
      <c r="G393" s="46"/>
      <c r="H393" s="165"/>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1"/>
      <c r="P393" s="35"/>
      <c r="Q393" s="68"/>
      <c r="R393" s="68"/>
      <c r="S393" s="68"/>
      <c r="T393" s="68"/>
      <c r="U393" s="244" t="str">
        <f>IF(F393="","",Tabla1[[#This Row],[Fecha Inicio grupo]]+3*7-7)</f>
        <v/>
      </c>
      <c r="V393" s="245"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6"/>
      <c r="AP393" s="247" t="str">
        <f>IF(F393="","",IFERROR(VLOOKUP(SUBSTITUTE(SUBSTITUTE(Tabla1[[#This Row],[Uso Sistemas]],"T","P"),"N","F"),Parámetros!$M$2:$N$17,2,0),"Completar hasta 3ra sem. para evaluar a Probacionista"))</f>
        <v/>
      </c>
      <c r="AQ393" s="40"/>
      <c r="AR393" s="40"/>
      <c r="AS393" s="40"/>
      <c r="AT393" s="29"/>
      <c r="AU393" s="56"/>
      <c r="AV393" s="56"/>
      <c r="AW393" s="56"/>
      <c r="AX393" s="249" t="str">
        <f>IF(V393="","",EOMONTH(EDATE(Tabla1[[#This Row],[Fecha Finalización]],2),0))</f>
        <v/>
      </c>
      <c r="AY393" s="40"/>
      <c r="AZ393" s="250" t="str">
        <f>IF(V393="","",EOMONTH(EDATE(Tabla1[[#This Row],[Fecha Finalización]],3),0))</f>
        <v/>
      </c>
      <c r="BA393" s="40"/>
      <c r="BB393" s="40"/>
      <c r="BC393" s="237"/>
      <c r="BD393" s="235" t="str">
        <f>IF(F393="","",Tabla1[[#This Row],[sem 01]]&amp;Tabla1[[#This Row],[sem 02]]&amp;Tabla1[[#This Row],[sem 03]])</f>
        <v/>
      </c>
      <c r="BE393" s="236"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9"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10"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10"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10" t="str">
        <f>IF(Tabla1[[#This Row],[Fecha Inicio grupo]]="","",IFERROR(VLOOKUP(Tabla1[[#This Row],[Mes de Alta como miembro]],Parámetros!$AM$2:$AN$16,2,0),"01/01/1900"))</f>
        <v/>
      </c>
    </row>
    <row r="394" spans="1:63" ht="14.45">
      <c r="A394" s="69">
        <v>391</v>
      </c>
      <c r="B394" s="30"/>
      <c r="C394" s="35"/>
      <c r="D394" s="43"/>
      <c r="E394" s="65"/>
      <c r="F394" s="46"/>
      <c r="G394" s="46"/>
      <c r="H394" s="165"/>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1"/>
      <c r="P394" s="35"/>
      <c r="Q394" s="68"/>
      <c r="R394" s="68"/>
      <c r="S394" s="68"/>
      <c r="T394" s="68"/>
      <c r="U394" s="244" t="str">
        <f>IF(F394="","",Tabla1[[#This Row],[Fecha Inicio grupo]]+3*7-7)</f>
        <v/>
      </c>
      <c r="V394" s="245"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6"/>
      <c r="AP394" s="247" t="str">
        <f>IF(F394="","",IFERROR(VLOOKUP(SUBSTITUTE(SUBSTITUTE(Tabla1[[#This Row],[Uso Sistemas]],"T","P"),"N","F"),Parámetros!$M$2:$N$17,2,0),"Completar hasta 3ra sem. para evaluar a Probacionista"))</f>
        <v/>
      </c>
      <c r="AQ394" s="40"/>
      <c r="AR394" s="40"/>
      <c r="AS394" s="40"/>
      <c r="AT394" s="29"/>
      <c r="AU394" s="56"/>
      <c r="AV394" s="56"/>
      <c r="AW394" s="56"/>
      <c r="AX394" s="249" t="str">
        <f>IF(V394="","",EOMONTH(EDATE(Tabla1[[#This Row],[Fecha Finalización]],2),0))</f>
        <v/>
      </c>
      <c r="AY394" s="40"/>
      <c r="AZ394" s="250" t="str">
        <f>IF(V394="","",EOMONTH(EDATE(Tabla1[[#This Row],[Fecha Finalización]],3),0))</f>
        <v/>
      </c>
      <c r="BA394" s="40"/>
      <c r="BB394" s="40"/>
      <c r="BC394" s="237"/>
      <c r="BD394" s="235" t="str">
        <f>IF(F394="","",Tabla1[[#This Row],[sem 01]]&amp;Tabla1[[#This Row],[sem 02]]&amp;Tabla1[[#This Row],[sem 03]])</f>
        <v/>
      </c>
      <c r="BE394" s="236"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9"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10"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10"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10" t="str">
        <f>IF(Tabla1[[#This Row],[Fecha Inicio grupo]]="","",IFERROR(VLOOKUP(Tabla1[[#This Row],[Mes de Alta como miembro]],Parámetros!$AM$2:$AN$16,2,0),"01/01/1900"))</f>
        <v/>
      </c>
    </row>
    <row r="395" spans="1:63" ht="14.45">
      <c r="A395" s="69">
        <v>392</v>
      </c>
      <c r="B395" s="30"/>
      <c r="C395" s="35"/>
      <c r="D395" s="43"/>
      <c r="E395" s="65"/>
      <c r="F395" s="46"/>
      <c r="G395" s="46"/>
      <c r="H395" s="165"/>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1"/>
      <c r="P395" s="35"/>
      <c r="Q395" s="68"/>
      <c r="R395" s="68"/>
      <c r="S395" s="68"/>
      <c r="T395" s="68"/>
      <c r="U395" s="244" t="str">
        <f>IF(F395="","",Tabla1[[#This Row],[Fecha Inicio grupo]]+3*7-7)</f>
        <v/>
      </c>
      <c r="V395" s="245"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6"/>
      <c r="AP395" s="247" t="str">
        <f>IF(F395="","",IFERROR(VLOOKUP(SUBSTITUTE(SUBSTITUTE(Tabla1[[#This Row],[Uso Sistemas]],"T","P"),"N","F"),Parámetros!$M$2:$N$17,2,0),"Completar hasta 3ra sem. para evaluar a Probacionista"))</f>
        <v/>
      </c>
      <c r="AQ395" s="40"/>
      <c r="AR395" s="40"/>
      <c r="AS395" s="40"/>
      <c r="AT395" s="29"/>
      <c r="AU395" s="56"/>
      <c r="AV395" s="56"/>
      <c r="AW395" s="56"/>
      <c r="AX395" s="249" t="str">
        <f>IF(V395="","",EOMONTH(EDATE(Tabla1[[#This Row],[Fecha Finalización]],2),0))</f>
        <v/>
      </c>
      <c r="AY395" s="40"/>
      <c r="AZ395" s="250" t="str">
        <f>IF(V395="","",EOMONTH(EDATE(Tabla1[[#This Row],[Fecha Finalización]],3),0))</f>
        <v/>
      </c>
      <c r="BA395" s="40"/>
      <c r="BB395" s="40"/>
      <c r="BC395" s="237"/>
      <c r="BD395" s="235" t="str">
        <f>IF(F395="","",Tabla1[[#This Row],[sem 01]]&amp;Tabla1[[#This Row],[sem 02]]&amp;Tabla1[[#This Row],[sem 03]])</f>
        <v/>
      </c>
      <c r="BE395" s="236"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9"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10"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10"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10" t="str">
        <f>IF(Tabla1[[#This Row],[Fecha Inicio grupo]]="","",IFERROR(VLOOKUP(Tabla1[[#This Row],[Mes de Alta como miembro]],Parámetros!$AM$2:$AN$16,2,0),"01/01/1900"))</f>
        <v/>
      </c>
    </row>
    <row r="396" spans="1:63" ht="14.45">
      <c r="A396" s="69">
        <v>393</v>
      </c>
      <c r="B396" s="30"/>
      <c r="C396" s="35"/>
      <c r="D396" s="43"/>
      <c r="E396" s="65"/>
      <c r="F396" s="46"/>
      <c r="G396" s="46"/>
      <c r="H396" s="165"/>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1"/>
      <c r="P396" s="35"/>
      <c r="Q396" s="68"/>
      <c r="R396" s="68"/>
      <c r="S396" s="68"/>
      <c r="T396" s="68"/>
      <c r="U396" s="244" t="str">
        <f>IF(F396="","",Tabla1[[#This Row],[Fecha Inicio grupo]]+3*7-7)</f>
        <v/>
      </c>
      <c r="V396" s="245"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6"/>
      <c r="AP396" s="247" t="str">
        <f>IF(F396="","",IFERROR(VLOOKUP(SUBSTITUTE(SUBSTITUTE(Tabla1[[#This Row],[Uso Sistemas]],"T","P"),"N","F"),Parámetros!$M$2:$N$17,2,0),"Completar hasta 3ra sem. para evaluar a Probacionista"))</f>
        <v/>
      </c>
      <c r="AQ396" s="40"/>
      <c r="AR396" s="40"/>
      <c r="AS396" s="40"/>
      <c r="AT396" s="29"/>
      <c r="AU396" s="56"/>
      <c r="AV396" s="56"/>
      <c r="AW396" s="56"/>
      <c r="AX396" s="249" t="str">
        <f>IF(V396="","",EOMONTH(EDATE(Tabla1[[#This Row],[Fecha Finalización]],2),0))</f>
        <v/>
      </c>
      <c r="AY396" s="40"/>
      <c r="AZ396" s="250" t="str">
        <f>IF(V396="","",EOMONTH(EDATE(Tabla1[[#This Row],[Fecha Finalización]],3),0))</f>
        <v/>
      </c>
      <c r="BA396" s="40"/>
      <c r="BB396" s="40"/>
      <c r="BC396" s="237"/>
      <c r="BD396" s="235" t="str">
        <f>IF(F396="","",Tabla1[[#This Row],[sem 01]]&amp;Tabla1[[#This Row],[sem 02]]&amp;Tabla1[[#This Row],[sem 03]])</f>
        <v/>
      </c>
      <c r="BE396" s="236"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9"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10"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10"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10" t="str">
        <f>IF(Tabla1[[#This Row],[Fecha Inicio grupo]]="","",IFERROR(VLOOKUP(Tabla1[[#This Row],[Mes de Alta como miembro]],Parámetros!$AM$2:$AN$16,2,0),"01/01/1900"))</f>
        <v/>
      </c>
    </row>
    <row r="397" spans="1:63" ht="14.45">
      <c r="A397" s="69">
        <v>394</v>
      </c>
      <c r="B397" s="30"/>
      <c r="C397" s="35"/>
      <c r="D397" s="43"/>
      <c r="E397" s="65"/>
      <c r="F397" s="46"/>
      <c r="G397" s="46"/>
      <c r="H397" s="165"/>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1"/>
      <c r="P397" s="35"/>
      <c r="Q397" s="68"/>
      <c r="R397" s="68"/>
      <c r="S397" s="68"/>
      <c r="T397" s="68"/>
      <c r="U397" s="244" t="str">
        <f>IF(F397="","",Tabla1[[#This Row],[Fecha Inicio grupo]]+3*7-7)</f>
        <v/>
      </c>
      <c r="V397" s="245"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6"/>
      <c r="AP397" s="247" t="str">
        <f>IF(F397="","",IFERROR(VLOOKUP(SUBSTITUTE(SUBSTITUTE(Tabla1[[#This Row],[Uso Sistemas]],"T","P"),"N","F"),Parámetros!$M$2:$N$17,2,0),"Completar hasta 3ra sem. para evaluar a Probacionista"))</f>
        <v/>
      </c>
      <c r="AQ397" s="40"/>
      <c r="AR397" s="40"/>
      <c r="AS397" s="40"/>
      <c r="AT397" s="29"/>
      <c r="AU397" s="56"/>
      <c r="AV397" s="56"/>
      <c r="AW397" s="56"/>
      <c r="AX397" s="249" t="str">
        <f>IF(V397="","",EOMONTH(EDATE(Tabla1[[#This Row],[Fecha Finalización]],2),0))</f>
        <v/>
      </c>
      <c r="AY397" s="40"/>
      <c r="AZ397" s="250" t="str">
        <f>IF(V397="","",EOMONTH(EDATE(Tabla1[[#This Row],[Fecha Finalización]],3),0))</f>
        <v/>
      </c>
      <c r="BA397" s="40"/>
      <c r="BB397" s="40"/>
      <c r="BC397" s="237"/>
      <c r="BD397" s="235" t="str">
        <f>IF(F397="","",Tabla1[[#This Row],[sem 01]]&amp;Tabla1[[#This Row],[sem 02]]&amp;Tabla1[[#This Row],[sem 03]])</f>
        <v/>
      </c>
      <c r="BE397" s="236"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9"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10"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10"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10" t="str">
        <f>IF(Tabla1[[#This Row],[Fecha Inicio grupo]]="","",IFERROR(VLOOKUP(Tabla1[[#This Row],[Mes de Alta como miembro]],Parámetros!$AM$2:$AN$16,2,0),"01/01/1900"))</f>
        <v/>
      </c>
    </row>
    <row r="398" spans="1:63" ht="14.45">
      <c r="A398" s="69">
        <v>395</v>
      </c>
      <c r="B398" s="30"/>
      <c r="C398" s="35"/>
      <c r="D398" s="43"/>
      <c r="E398" s="65"/>
      <c r="F398" s="46"/>
      <c r="G398" s="46"/>
      <c r="H398" s="165"/>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1"/>
      <c r="P398" s="35"/>
      <c r="Q398" s="68"/>
      <c r="R398" s="68"/>
      <c r="S398" s="68"/>
      <c r="T398" s="68"/>
      <c r="U398" s="244" t="str">
        <f>IF(F398="","",Tabla1[[#This Row],[Fecha Inicio grupo]]+3*7-7)</f>
        <v/>
      </c>
      <c r="V398" s="245"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6"/>
      <c r="AP398" s="247" t="str">
        <f>IF(F398="","",IFERROR(VLOOKUP(SUBSTITUTE(SUBSTITUTE(Tabla1[[#This Row],[Uso Sistemas]],"T","P"),"N","F"),Parámetros!$M$2:$N$17,2,0),"Completar hasta 3ra sem. para evaluar a Probacionista"))</f>
        <v/>
      </c>
      <c r="AQ398" s="40"/>
      <c r="AR398" s="40"/>
      <c r="AS398" s="40"/>
      <c r="AT398" s="29"/>
      <c r="AU398" s="56"/>
      <c r="AV398" s="56"/>
      <c r="AW398" s="56"/>
      <c r="AX398" s="249" t="str">
        <f>IF(V398="","",EOMONTH(EDATE(Tabla1[[#This Row],[Fecha Finalización]],2),0))</f>
        <v/>
      </c>
      <c r="AY398" s="40"/>
      <c r="AZ398" s="250" t="str">
        <f>IF(V398="","",EOMONTH(EDATE(Tabla1[[#This Row],[Fecha Finalización]],3),0))</f>
        <v/>
      </c>
      <c r="BA398" s="40"/>
      <c r="BB398" s="40"/>
      <c r="BC398" s="237"/>
      <c r="BD398" s="235" t="str">
        <f>IF(F398="","",Tabla1[[#This Row],[sem 01]]&amp;Tabla1[[#This Row],[sem 02]]&amp;Tabla1[[#This Row],[sem 03]])</f>
        <v/>
      </c>
      <c r="BE398" s="236"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9"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10"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10"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10" t="str">
        <f>IF(Tabla1[[#This Row],[Fecha Inicio grupo]]="","",IFERROR(VLOOKUP(Tabla1[[#This Row],[Mes de Alta como miembro]],Parámetros!$AM$2:$AN$16,2,0),"01/01/1900"))</f>
        <v/>
      </c>
    </row>
    <row r="399" spans="1:63" ht="14.45">
      <c r="A399" s="69">
        <v>396</v>
      </c>
      <c r="B399" s="30"/>
      <c r="C399" s="35"/>
      <c r="D399" s="43"/>
      <c r="E399" s="65"/>
      <c r="F399" s="46"/>
      <c r="G399" s="46"/>
      <c r="H399" s="165"/>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1"/>
      <c r="P399" s="35"/>
      <c r="Q399" s="68"/>
      <c r="R399" s="68"/>
      <c r="S399" s="68"/>
      <c r="T399" s="68"/>
      <c r="U399" s="244" t="str">
        <f>IF(F399="","",Tabla1[[#This Row],[Fecha Inicio grupo]]+3*7-7)</f>
        <v/>
      </c>
      <c r="V399" s="245"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6"/>
      <c r="AP399" s="247" t="str">
        <f>IF(F399="","",IFERROR(VLOOKUP(SUBSTITUTE(SUBSTITUTE(Tabla1[[#This Row],[Uso Sistemas]],"T","P"),"N","F"),Parámetros!$M$2:$N$17,2,0),"Completar hasta 3ra sem. para evaluar a Probacionista"))</f>
        <v/>
      </c>
      <c r="AQ399" s="40"/>
      <c r="AR399" s="40"/>
      <c r="AS399" s="40"/>
      <c r="AT399" s="29"/>
      <c r="AU399" s="56"/>
      <c r="AV399" s="56"/>
      <c r="AW399" s="56"/>
      <c r="AX399" s="249" t="str">
        <f>IF(V399="","",EOMONTH(EDATE(Tabla1[[#This Row],[Fecha Finalización]],2),0))</f>
        <v/>
      </c>
      <c r="AY399" s="40"/>
      <c r="AZ399" s="250" t="str">
        <f>IF(V399="","",EOMONTH(EDATE(Tabla1[[#This Row],[Fecha Finalización]],3),0))</f>
        <v/>
      </c>
      <c r="BA399" s="40"/>
      <c r="BB399" s="40"/>
      <c r="BC399" s="237"/>
      <c r="BD399" s="235" t="str">
        <f>IF(F399="","",Tabla1[[#This Row],[sem 01]]&amp;Tabla1[[#This Row],[sem 02]]&amp;Tabla1[[#This Row],[sem 03]])</f>
        <v/>
      </c>
      <c r="BE399" s="236"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9"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10"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10"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10" t="str">
        <f>IF(Tabla1[[#This Row],[Fecha Inicio grupo]]="","",IFERROR(VLOOKUP(Tabla1[[#This Row],[Mes de Alta como miembro]],Parámetros!$AM$2:$AN$16,2,0),"01/01/1900"))</f>
        <v/>
      </c>
    </row>
    <row r="400" spans="1:63" ht="14.45">
      <c r="A400" s="69">
        <v>397</v>
      </c>
      <c r="B400" s="30"/>
      <c r="C400" s="35"/>
      <c r="D400" s="43"/>
      <c r="E400" s="65"/>
      <c r="F400" s="46"/>
      <c r="G400" s="46"/>
      <c r="H400" s="165"/>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1"/>
      <c r="P400" s="35"/>
      <c r="Q400" s="68"/>
      <c r="R400" s="68"/>
      <c r="S400" s="68"/>
      <c r="T400" s="68"/>
      <c r="U400" s="244" t="str">
        <f>IF(F400="","",Tabla1[[#This Row],[Fecha Inicio grupo]]+3*7-7)</f>
        <v/>
      </c>
      <c r="V400" s="245"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6"/>
      <c r="AP400" s="247" t="str">
        <f>IF(F400="","",IFERROR(VLOOKUP(SUBSTITUTE(SUBSTITUTE(Tabla1[[#This Row],[Uso Sistemas]],"T","P"),"N","F"),Parámetros!$M$2:$N$17,2,0),"Completar hasta 3ra sem. para evaluar a Probacionista"))</f>
        <v/>
      </c>
      <c r="AQ400" s="40"/>
      <c r="AR400" s="40"/>
      <c r="AS400" s="40"/>
      <c r="AT400" s="29"/>
      <c r="AU400" s="56"/>
      <c r="AV400" s="56"/>
      <c r="AW400" s="56"/>
      <c r="AX400" s="249" t="str">
        <f>IF(V400="","",EOMONTH(EDATE(Tabla1[[#This Row],[Fecha Finalización]],2),0))</f>
        <v/>
      </c>
      <c r="AY400" s="40"/>
      <c r="AZ400" s="250" t="str">
        <f>IF(V400="","",EOMONTH(EDATE(Tabla1[[#This Row],[Fecha Finalización]],3),0))</f>
        <v/>
      </c>
      <c r="BA400" s="40"/>
      <c r="BB400" s="40"/>
      <c r="BC400" s="237"/>
      <c r="BD400" s="235" t="str">
        <f>IF(F400="","",Tabla1[[#This Row],[sem 01]]&amp;Tabla1[[#This Row],[sem 02]]&amp;Tabla1[[#This Row],[sem 03]])</f>
        <v/>
      </c>
      <c r="BE400" s="236"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9"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10"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10"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10" t="str">
        <f>IF(Tabla1[[#This Row],[Fecha Inicio grupo]]="","",IFERROR(VLOOKUP(Tabla1[[#This Row],[Mes de Alta como miembro]],Parámetros!$AM$2:$AN$16,2,0),"01/01/1900"))</f>
        <v/>
      </c>
    </row>
    <row r="401" spans="1:63" ht="14.45">
      <c r="A401" s="69">
        <v>398</v>
      </c>
      <c r="B401" s="30"/>
      <c r="C401" s="35"/>
      <c r="D401" s="43"/>
      <c r="E401" s="65"/>
      <c r="F401" s="46"/>
      <c r="G401" s="46"/>
      <c r="H401" s="165"/>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1"/>
      <c r="P401" s="35"/>
      <c r="Q401" s="68"/>
      <c r="R401" s="68"/>
      <c r="S401" s="68"/>
      <c r="T401" s="68"/>
      <c r="U401" s="244" t="str">
        <f>IF(F401="","",Tabla1[[#This Row],[Fecha Inicio grupo]]+3*7-7)</f>
        <v/>
      </c>
      <c r="V401" s="245"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6"/>
      <c r="AP401" s="247" t="str">
        <f>IF(F401="","",IFERROR(VLOOKUP(SUBSTITUTE(SUBSTITUTE(Tabla1[[#This Row],[Uso Sistemas]],"T","P"),"N","F"),Parámetros!$M$2:$N$17,2,0),"Completar hasta 3ra sem. para evaluar a Probacionista"))</f>
        <v/>
      </c>
      <c r="AQ401" s="40"/>
      <c r="AR401" s="40"/>
      <c r="AS401" s="40"/>
      <c r="AT401" s="29"/>
      <c r="AU401" s="56"/>
      <c r="AV401" s="56"/>
      <c r="AW401" s="56"/>
      <c r="AX401" s="249" t="str">
        <f>IF(V401="","",EOMONTH(EDATE(Tabla1[[#This Row],[Fecha Finalización]],2),0))</f>
        <v/>
      </c>
      <c r="AY401" s="40"/>
      <c r="AZ401" s="250" t="str">
        <f>IF(V401="","",EOMONTH(EDATE(Tabla1[[#This Row],[Fecha Finalización]],3),0))</f>
        <v/>
      </c>
      <c r="BA401" s="40"/>
      <c r="BB401" s="40"/>
      <c r="BC401" s="237"/>
      <c r="BD401" s="235" t="str">
        <f>IF(F401="","",Tabla1[[#This Row],[sem 01]]&amp;Tabla1[[#This Row],[sem 02]]&amp;Tabla1[[#This Row],[sem 03]])</f>
        <v/>
      </c>
      <c r="BE401" s="236"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9"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10"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10"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10" t="str">
        <f>IF(Tabla1[[#This Row],[Fecha Inicio grupo]]="","",IFERROR(VLOOKUP(Tabla1[[#This Row],[Mes de Alta como miembro]],Parámetros!$AM$2:$AN$16,2,0),"01/01/1900"))</f>
        <v/>
      </c>
    </row>
    <row r="402" spans="1:63" ht="14.45">
      <c r="A402" s="69">
        <v>399</v>
      </c>
      <c r="B402" s="30"/>
      <c r="C402" s="35"/>
      <c r="D402" s="43"/>
      <c r="E402" s="65"/>
      <c r="F402" s="46"/>
      <c r="G402" s="46"/>
      <c r="H402" s="165"/>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1"/>
      <c r="P402" s="35"/>
      <c r="Q402" s="68"/>
      <c r="R402" s="68"/>
      <c r="S402" s="68"/>
      <c r="T402" s="68"/>
      <c r="U402" s="244" t="str">
        <f>IF(F402="","",Tabla1[[#This Row],[Fecha Inicio grupo]]+3*7-7)</f>
        <v/>
      </c>
      <c r="V402" s="245"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6"/>
      <c r="AP402" s="247" t="str">
        <f>IF(F402="","",IFERROR(VLOOKUP(SUBSTITUTE(SUBSTITUTE(Tabla1[[#This Row],[Uso Sistemas]],"T","P"),"N","F"),Parámetros!$M$2:$N$17,2,0),"Completar hasta 3ra sem. para evaluar a Probacionista"))</f>
        <v/>
      </c>
      <c r="AQ402" s="40"/>
      <c r="AR402" s="40"/>
      <c r="AS402" s="40"/>
      <c r="AT402" s="29"/>
      <c r="AU402" s="56"/>
      <c r="AV402" s="56"/>
      <c r="AW402" s="56"/>
      <c r="AX402" s="249" t="str">
        <f>IF(V402="","",EOMONTH(EDATE(Tabla1[[#This Row],[Fecha Finalización]],2),0))</f>
        <v/>
      </c>
      <c r="AY402" s="40"/>
      <c r="AZ402" s="250" t="str">
        <f>IF(V402="","",EOMONTH(EDATE(Tabla1[[#This Row],[Fecha Finalización]],3),0))</f>
        <v/>
      </c>
      <c r="BA402" s="40"/>
      <c r="BB402" s="40"/>
      <c r="BC402" s="237"/>
      <c r="BD402" s="235" t="str">
        <f>IF(F402="","",Tabla1[[#This Row],[sem 01]]&amp;Tabla1[[#This Row],[sem 02]]&amp;Tabla1[[#This Row],[sem 03]])</f>
        <v/>
      </c>
      <c r="BE402" s="236"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9"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10"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10"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10" t="str">
        <f>IF(Tabla1[[#This Row],[Fecha Inicio grupo]]="","",IFERROR(VLOOKUP(Tabla1[[#This Row],[Mes de Alta como miembro]],Parámetros!$AM$2:$AN$16,2,0),"01/01/1900"))</f>
        <v/>
      </c>
    </row>
    <row r="403" spans="1:63" ht="14.45">
      <c r="A403" s="69">
        <v>400</v>
      </c>
      <c r="B403" s="30"/>
      <c r="C403" s="35"/>
      <c r="D403" s="43"/>
      <c r="E403" s="65"/>
      <c r="F403" s="46"/>
      <c r="G403" s="46"/>
      <c r="H403" s="165"/>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1"/>
      <c r="P403" s="35"/>
      <c r="Q403" s="68"/>
      <c r="R403" s="68"/>
      <c r="S403" s="68"/>
      <c r="T403" s="68"/>
      <c r="U403" s="244" t="str">
        <f>IF(F403="","",Tabla1[[#This Row],[Fecha Inicio grupo]]+3*7-7)</f>
        <v/>
      </c>
      <c r="V403" s="245"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6"/>
      <c r="AP403" s="247" t="str">
        <f>IF(F403="","",IFERROR(VLOOKUP(SUBSTITUTE(SUBSTITUTE(Tabla1[[#This Row],[Uso Sistemas]],"T","P"),"N","F"),Parámetros!$M$2:$N$17,2,0),"Completar hasta 3ra sem. para evaluar a Probacionista"))</f>
        <v/>
      </c>
      <c r="AQ403" s="40"/>
      <c r="AR403" s="40"/>
      <c r="AS403" s="40"/>
      <c r="AT403" s="29"/>
      <c r="AU403" s="56"/>
      <c r="AV403" s="56"/>
      <c r="AW403" s="56"/>
      <c r="AX403" s="249" t="str">
        <f>IF(V403="","",EOMONTH(EDATE(Tabla1[[#This Row],[Fecha Finalización]],2),0))</f>
        <v/>
      </c>
      <c r="AY403" s="40"/>
      <c r="AZ403" s="250" t="str">
        <f>IF(V403="","",EOMONTH(EDATE(Tabla1[[#This Row],[Fecha Finalización]],3),0))</f>
        <v/>
      </c>
      <c r="BA403" s="40"/>
      <c r="BB403" s="40"/>
      <c r="BC403" s="237"/>
      <c r="BD403" s="235" t="str">
        <f>IF(F403="","",Tabla1[[#This Row],[sem 01]]&amp;Tabla1[[#This Row],[sem 02]]&amp;Tabla1[[#This Row],[sem 03]])</f>
        <v/>
      </c>
      <c r="BE403" s="236"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9"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10"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10"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10" t="str">
        <f>IF(Tabla1[[#This Row],[Fecha Inicio grupo]]="","",IFERROR(VLOOKUP(Tabla1[[#This Row],[Mes de Alta como miembro]],Parámetros!$AM$2:$AN$16,2,0),"01/01/1900"))</f>
        <v/>
      </c>
    </row>
    <row r="404" spans="1:63" ht="14.45">
      <c r="A404" s="69">
        <v>401</v>
      </c>
      <c r="B404" s="30"/>
      <c r="C404" s="35"/>
      <c r="D404" s="43"/>
      <c r="E404" s="65"/>
      <c r="F404" s="46"/>
      <c r="G404" s="46"/>
      <c r="H404" s="165"/>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1"/>
      <c r="P404" s="35"/>
      <c r="Q404" s="68"/>
      <c r="R404" s="68"/>
      <c r="S404" s="68"/>
      <c r="T404" s="68"/>
      <c r="U404" s="244" t="str">
        <f>IF(F404="","",Tabla1[[#This Row],[Fecha Inicio grupo]]+3*7-7)</f>
        <v/>
      </c>
      <c r="V404" s="245"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6"/>
      <c r="AP404" s="247" t="str">
        <f>IF(F404="","",IFERROR(VLOOKUP(SUBSTITUTE(SUBSTITUTE(Tabla1[[#This Row],[Uso Sistemas]],"T","P"),"N","F"),Parámetros!$M$2:$N$17,2,0),"Completar hasta 3ra sem. para evaluar a Probacionista"))</f>
        <v/>
      </c>
      <c r="AQ404" s="40"/>
      <c r="AR404" s="40"/>
      <c r="AS404" s="40"/>
      <c r="AT404" s="29"/>
      <c r="AU404" s="56"/>
      <c r="AV404" s="56"/>
      <c r="AW404" s="56"/>
      <c r="AX404" s="249" t="str">
        <f>IF(V404="","",EOMONTH(EDATE(Tabla1[[#This Row],[Fecha Finalización]],2),0))</f>
        <v/>
      </c>
      <c r="AY404" s="40"/>
      <c r="AZ404" s="250" t="str">
        <f>IF(V404="","",EOMONTH(EDATE(Tabla1[[#This Row],[Fecha Finalización]],3),0))</f>
        <v/>
      </c>
      <c r="BA404" s="40"/>
      <c r="BB404" s="40"/>
      <c r="BC404" s="237"/>
      <c r="BD404" s="235" t="str">
        <f>IF(F404="","",Tabla1[[#This Row],[sem 01]]&amp;Tabla1[[#This Row],[sem 02]]&amp;Tabla1[[#This Row],[sem 03]])</f>
        <v/>
      </c>
      <c r="BE404" s="236"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9"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10"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10"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10" t="str">
        <f>IF(Tabla1[[#This Row],[Fecha Inicio grupo]]="","",IFERROR(VLOOKUP(Tabla1[[#This Row],[Mes de Alta como miembro]],Parámetros!$AM$2:$AN$16,2,0),"01/01/1900"))</f>
        <v/>
      </c>
    </row>
    <row r="405" spans="1:63" ht="14.45">
      <c r="A405" s="69">
        <v>402</v>
      </c>
      <c r="B405" s="30"/>
      <c r="C405" s="35"/>
      <c r="D405" s="43"/>
      <c r="E405" s="65"/>
      <c r="F405" s="46"/>
      <c r="G405" s="46"/>
      <c r="H405" s="165"/>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1"/>
      <c r="P405" s="35"/>
      <c r="Q405" s="68"/>
      <c r="R405" s="68"/>
      <c r="S405" s="68"/>
      <c r="T405" s="68"/>
      <c r="U405" s="244" t="str">
        <f>IF(F405="","",Tabla1[[#This Row],[Fecha Inicio grupo]]+3*7-7)</f>
        <v/>
      </c>
      <c r="V405" s="245"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6"/>
      <c r="AP405" s="247" t="str">
        <f>IF(F405="","",IFERROR(VLOOKUP(SUBSTITUTE(SUBSTITUTE(Tabla1[[#This Row],[Uso Sistemas]],"T","P"),"N","F"),Parámetros!$M$2:$N$17,2,0),"Completar hasta 3ra sem. para evaluar a Probacionista"))</f>
        <v/>
      </c>
      <c r="AQ405" s="40"/>
      <c r="AR405" s="40"/>
      <c r="AS405" s="40"/>
      <c r="AT405" s="29"/>
      <c r="AU405" s="56"/>
      <c r="AV405" s="56"/>
      <c r="AW405" s="56"/>
      <c r="AX405" s="249" t="str">
        <f>IF(V405="","",EOMONTH(EDATE(Tabla1[[#This Row],[Fecha Finalización]],2),0))</f>
        <v/>
      </c>
      <c r="AY405" s="40"/>
      <c r="AZ405" s="250" t="str">
        <f>IF(V405="","",EOMONTH(EDATE(Tabla1[[#This Row],[Fecha Finalización]],3),0))</f>
        <v/>
      </c>
      <c r="BA405" s="40"/>
      <c r="BB405" s="40"/>
      <c r="BC405" s="237"/>
      <c r="BD405" s="235" t="str">
        <f>IF(F405="","",Tabla1[[#This Row],[sem 01]]&amp;Tabla1[[#This Row],[sem 02]]&amp;Tabla1[[#This Row],[sem 03]])</f>
        <v/>
      </c>
      <c r="BE405" s="236"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9"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10"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10"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10" t="str">
        <f>IF(Tabla1[[#This Row],[Fecha Inicio grupo]]="","",IFERROR(VLOOKUP(Tabla1[[#This Row],[Mes de Alta como miembro]],Parámetros!$AM$2:$AN$16,2,0),"01/01/1900"))</f>
        <v/>
      </c>
    </row>
    <row r="406" spans="1:63" ht="14.45">
      <c r="A406" s="69">
        <v>403</v>
      </c>
      <c r="B406" s="30"/>
      <c r="C406" s="35"/>
      <c r="D406" s="43"/>
      <c r="E406" s="65"/>
      <c r="F406" s="46"/>
      <c r="G406" s="46"/>
      <c r="H406" s="165"/>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1"/>
      <c r="P406" s="35"/>
      <c r="Q406" s="68"/>
      <c r="R406" s="68"/>
      <c r="S406" s="68"/>
      <c r="T406" s="68"/>
      <c r="U406" s="244" t="str">
        <f>IF(F406="","",Tabla1[[#This Row],[Fecha Inicio grupo]]+3*7-7)</f>
        <v/>
      </c>
      <c r="V406" s="245"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6"/>
      <c r="AP406" s="247" t="str">
        <f>IF(F406="","",IFERROR(VLOOKUP(SUBSTITUTE(SUBSTITUTE(Tabla1[[#This Row],[Uso Sistemas]],"T","P"),"N","F"),Parámetros!$M$2:$N$17,2,0),"Completar hasta 3ra sem. para evaluar a Probacionista"))</f>
        <v/>
      </c>
      <c r="AQ406" s="40"/>
      <c r="AR406" s="40"/>
      <c r="AS406" s="40"/>
      <c r="AT406" s="29"/>
      <c r="AU406" s="56"/>
      <c r="AV406" s="56"/>
      <c r="AW406" s="56"/>
      <c r="AX406" s="249" t="str">
        <f>IF(V406="","",EOMONTH(EDATE(Tabla1[[#This Row],[Fecha Finalización]],2),0))</f>
        <v/>
      </c>
      <c r="AY406" s="40"/>
      <c r="AZ406" s="250" t="str">
        <f>IF(V406="","",EOMONTH(EDATE(Tabla1[[#This Row],[Fecha Finalización]],3),0))</f>
        <v/>
      </c>
      <c r="BA406" s="40"/>
      <c r="BB406" s="40"/>
      <c r="BC406" s="237"/>
      <c r="BD406" s="235" t="str">
        <f>IF(F406="","",Tabla1[[#This Row],[sem 01]]&amp;Tabla1[[#This Row],[sem 02]]&amp;Tabla1[[#This Row],[sem 03]])</f>
        <v/>
      </c>
      <c r="BE406" s="236"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9"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10"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10"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10" t="str">
        <f>IF(Tabla1[[#This Row],[Fecha Inicio grupo]]="","",IFERROR(VLOOKUP(Tabla1[[#This Row],[Mes de Alta como miembro]],Parámetros!$AM$2:$AN$16,2,0),"01/01/1900"))</f>
        <v/>
      </c>
    </row>
    <row r="407" spans="1:63" ht="14.45">
      <c r="A407" s="69">
        <v>404</v>
      </c>
      <c r="B407" s="30"/>
      <c r="C407" s="35"/>
      <c r="D407" s="43"/>
      <c r="E407" s="65"/>
      <c r="F407" s="46"/>
      <c r="G407" s="46"/>
      <c r="H407" s="165"/>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1"/>
      <c r="P407" s="35"/>
      <c r="Q407" s="68"/>
      <c r="R407" s="68"/>
      <c r="S407" s="68"/>
      <c r="T407" s="68"/>
      <c r="U407" s="244" t="str">
        <f>IF(F407="","",Tabla1[[#This Row],[Fecha Inicio grupo]]+3*7-7)</f>
        <v/>
      </c>
      <c r="V407" s="245"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6"/>
      <c r="AP407" s="247" t="str">
        <f>IF(F407="","",IFERROR(VLOOKUP(SUBSTITUTE(SUBSTITUTE(Tabla1[[#This Row],[Uso Sistemas]],"T","P"),"N","F"),Parámetros!$M$2:$N$17,2,0),"Completar hasta 3ra sem. para evaluar a Probacionista"))</f>
        <v/>
      </c>
      <c r="AQ407" s="40"/>
      <c r="AR407" s="40"/>
      <c r="AS407" s="40"/>
      <c r="AT407" s="29"/>
      <c r="AU407" s="56"/>
      <c r="AV407" s="56"/>
      <c r="AW407" s="56"/>
      <c r="AX407" s="249" t="str">
        <f>IF(V407="","",EOMONTH(EDATE(Tabla1[[#This Row],[Fecha Finalización]],2),0))</f>
        <v/>
      </c>
      <c r="AY407" s="40"/>
      <c r="AZ407" s="250" t="str">
        <f>IF(V407="","",EOMONTH(EDATE(Tabla1[[#This Row],[Fecha Finalización]],3),0))</f>
        <v/>
      </c>
      <c r="BA407" s="40"/>
      <c r="BB407" s="40"/>
      <c r="BC407" s="237"/>
      <c r="BD407" s="235" t="str">
        <f>IF(F407="","",Tabla1[[#This Row],[sem 01]]&amp;Tabla1[[#This Row],[sem 02]]&amp;Tabla1[[#This Row],[sem 03]])</f>
        <v/>
      </c>
      <c r="BE407" s="236"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9"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10"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10"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10" t="str">
        <f>IF(Tabla1[[#This Row],[Fecha Inicio grupo]]="","",IFERROR(VLOOKUP(Tabla1[[#This Row],[Mes de Alta como miembro]],Parámetros!$AM$2:$AN$16,2,0),"01/01/1900"))</f>
        <v/>
      </c>
    </row>
    <row r="408" spans="1:63" ht="14.45">
      <c r="A408" s="69">
        <v>405</v>
      </c>
      <c r="B408" s="30"/>
      <c r="C408" s="35"/>
      <c r="D408" s="43"/>
      <c r="E408" s="65"/>
      <c r="F408" s="46"/>
      <c r="G408" s="46"/>
      <c r="H408" s="165"/>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1"/>
      <c r="P408" s="35"/>
      <c r="Q408" s="68"/>
      <c r="R408" s="68"/>
      <c r="S408" s="68"/>
      <c r="T408" s="68"/>
      <c r="U408" s="244" t="str">
        <f>IF(F408="","",Tabla1[[#This Row],[Fecha Inicio grupo]]+3*7-7)</f>
        <v/>
      </c>
      <c r="V408" s="245"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6"/>
      <c r="AP408" s="247" t="str">
        <f>IF(F408="","",IFERROR(VLOOKUP(SUBSTITUTE(SUBSTITUTE(Tabla1[[#This Row],[Uso Sistemas]],"T","P"),"N","F"),Parámetros!$M$2:$N$17,2,0),"Completar hasta 3ra sem. para evaluar a Probacionista"))</f>
        <v/>
      </c>
      <c r="AQ408" s="40"/>
      <c r="AR408" s="40"/>
      <c r="AS408" s="40"/>
      <c r="AT408" s="29"/>
      <c r="AU408" s="56"/>
      <c r="AV408" s="56"/>
      <c r="AW408" s="56"/>
      <c r="AX408" s="249" t="str">
        <f>IF(V408="","",EOMONTH(EDATE(Tabla1[[#This Row],[Fecha Finalización]],2),0))</f>
        <v/>
      </c>
      <c r="AY408" s="40"/>
      <c r="AZ408" s="250" t="str">
        <f>IF(V408="","",EOMONTH(EDATE(Tabla1[[#This Row],[Fecha Finalización]],3),0))</f>
        <v/>
      </c>
      <c r="BA408" s="40"/>
      <c r="BB408" s="40"/>
      <c r="BC408" s="237"/>
      <c r="BD408" s="235" t="str">
        <f>IF(F408="","",Tabla1[[#This Row],[sem 01]]&amp;Tabla1[[#This Row],[sem 02]]&amp;Tabla1[[#This Row],[sem 03]])</f>
        <v/>
      </c>
      <c r="BE408" s="236"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9"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10"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10"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10" t="str">
        <f>IF(Tabla1[[#This Row],[Fecha Inicio grupo]]="","",IFERROR(VLOOKUP(Tabla1[[#This Row],[Mes de Alta como miembro]],Parámetros!$AM$2:$AN$16,2,0),"01/01/1900"))</f>
        <v/>
      </c>
    </row>
    <row r="409" spans="1:63" ht="14.45">
      <c r="A409" s="69">
        <v>406</v>
      </c>
      <c r="B409" s="30"/>
      <c r="C409" s="35"/>
      <c r="D409" s="43"/>
      <c r="E409" s="65"/>
      <c r="F409" s="46"/>
      <c r="G409" s="46"/>
      <c r="H409" s="165"/>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1"/>
      <c r="P409" s="35"/>
      <c r="Q409" s="68"/>
      <c r="R409" s="68"/>
      <c r="S409" s="68"/>
      <c r="T409" s="68"/>
      <c r="U409" s="244" t="str">
        <f>IF(F409="","",Tabla1[[#This Row],[Fecha Inicio grupo]]+3*7-7)</f>
        <v/>
      </c>
      <c r="V409" s="245"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6"/>
      <c r="AP409" s="247" t="str">
        <f>IF(F409="","",IFERROR(VLOOKUP(SUBSTITUTE(SUBSTITUTE(Tabla1[[#This Row],[Uso Sistemas]],"T","P"),"N","F"),Parámetros!$M$2:$N$17,2,0),"Completar hasta 3ra sem. para evaluar a Probacionista"))</f>
        <v/>
      </c>
      <c r="AQ409" s="40"/>
      <c r="AR409" s="40"/>
      <c r="AS409" s="40"/>
      <c r="AT409" s="29"/>
      <c r="AU409" s="56"/>
      <c r="AV409" s="56"/>
      <c r="AW409" s="56"/>
      <c r="AX409" s="249" t="str">
        <f>IF(V409="","",EOMONTH(EDATE(Tabla1[[#This Row],[Fecha Finalización]],2),0))</f>
        <v/>
      </c>
      <c r="AY409" s="40"/>
      <c r="AZ409" s="250" t="str">
        <f>IF(V409="","",EOMONTH(EDATE(Tabla1[[#This Row],[Fecha Finalización]],3),0))</f>
        <v/>
      </c>
      <c r="BA409" s="40"/>
      <c r="BB409" s="40"/>
      <c r="BC409" s="237"/>
      <c r="BD409" s="235" t="str">
        <f>IF(F409="","",Tabla1[[#This Row],[sem 01]]&amp;Tabla1[[#This Row],[sem 02]]&amp;Tabla1[[#This Row],[sem 03]])</f>
        <v/>
      </c>
      <c r="BE409" s="236"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9"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10"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10"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10" t="str">
        <f>IF(Tabla1[[#This Row],[Fecha Inicio grupo]]="","",IFERROR(VLOOKUP(Tabla1[[#This Row],[Mes de Alta como miembro]],Parámetros!$AM$2:$AN$16,2,0),"01/01/1900"))</f>
        <v/>
      </c>
    </row>
    <row r="410" spans="1:63" ht="14.45">
      <c r="A410" s="69">
        <v>407</v>
      </c>
      <c r="B410" s="30"/>
      <c r="C410" s="35"/>
      <c r="D410" s="43"/>
      <c r="E410" s="65"/>
      <c r="F410" s="46"/>
      <c r="G410" s="46"/>
      <c r="H410" s="165"/>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1"/>
      <c r="P410" s="35"/>
      <c r="Q410" s="68"/>
      <c r="R410" s="68"/>
      <c r="S410" s="68"/>
      <c r="T410" s="68"/>
      <c r="U410" s="244" t="str">
        <f>IF(F410="","",Tabla1[[#This Row],[Fecha Inicio grupo]]+3*7-7)</f>
        <v/>
      </c>
      <c r="V410" s="245"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6"/>
      <c r="AP410" s="247" t="str">
        <f>IF(F410="","",IFERROR(VLOOKUP(SUBSTITUTE(SUBSTITUTE(Tabla1[[#This Row],[Uso Sistemas]],"T","P"),"N","F"),Parámetros!$M$2:$N$17,2,0),"Completar hasta 3ra sem. para evaluar a Probacionista"))</f>
        <v/>
      </c>
      <c r="AQ410" s="40"/>
      <c r="AR410" s="40"/>
      <c r="AS410" s="40"/>
      <c r="AT410" s="29"/>
      <c r="AU410" s="56"/>
      <c r="AV410" s="56"/>
      <c r="AW410" s="56"/>
      <c r="AX410" s="249" t="str">
        <f>IF(V410="","",EOMONTH(EDATE(Tabla1[[#This Row],[Fecha Finalización]],2),0))</f>
        <v/>
      </c>
      <c r="AY410" s="40"/>
      <c r="AZ410" s="250" t="str">
        <f>IF(V410="","",EOMONTH(EDATE(Tabla1[[#This Row],[Fecha Finalización]],3),0))</f>
        <v/>
      </c>
      <c r="BA410" s="40"/>
      <c r="BB410" s="40"/>
      <c r="BC410" s="237"/>
      <c r="BD410" s="235" t="str">
        <f>IF(F410="","",Tabla1[[#This Row],[sem 01]]&amp;Tabla1[[#This Row],[sem 02]]&amp;Tabla1[[#This Row],[sem 03]])</f>
        <v/>
      </c>
      <c r="BE410" s="236"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9"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10"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10"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10" t="str">
        <f>IF(Tabla1[[#This Row],[Fecha Inicio grupo]]="","",IFERROR(VLOOKUP(Tabla1[[#This Row],[Mes de Alta como miembro]],Parámetros!$AM$2:$AN$16,2,0),"01/01/1900"))</f>
        <v/>
      </c>
    </row>
    <row r="411" spans="1:63" ht="14.45">
      <c r="A411" s="69">
        <v>408</v>
      </c>
      <c r="B411" s="30"/>
      <c r="C411" s="35"/>
      <c r="D411" s="43"/>
      <c r="E411" s="65"/>
      <c r="F411" s="46"/>
      <c r="G411" s="46"/>
      <c r="H411" s="165"/>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1"/>
      <c r="P411" s="35"/>
      <c r="Q411" s="68"/>
      <c r="R411" s="68"/>
      <c r="S411" s="68"/>
      <c r="T411" s="68"/>
      <c r="U411" s="244" t="str">
        <f>IF(F411="","",Tabla1[[#This Row],[Fecha Inicio grupo]]+3*7-7)</f>
        <v/>
      </c>
      <c r="V411" s="245"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6"/>
      <c r="AP411" s="247" t="str">
        <f>IF(F411="","",IFERROR(VLOOKUP(SUBSTITUTE(SUBSTITUTE(Tabla1[[#This Row],[Uso Sistemas]],"T","P"),"N","F"),Parámetros!$M$2:$N$17,2,0),"Completar hasta 3ra sem. para evaluar a Probacionista"))</f>
        <v/>
      </c>
      <c r="AQ411" s="40"/>
      <c r="AR411" s="40"/>
      <c r="AS411" s="40"/>
      <c r="AT411" s="29"/>
      <c r="AU411" s="56"/>
      <c r="AV411" s="56"/>
      <c r="AW411" s="56"/>
      <c r="AX411" s="249" t="str">
        <f>IF(V411="","",EOMONTH(EDATE(Tabla1[[#This Row],[Fecha Finalización]],2),0))</f>
        <v/>
      </c>
      <c r="AY411" s="40"/>
      <c r="AZ411" s="250" t="str">
        <f>IF(V411="","",EOMONTH(EDATE(Tabla1[[#This Row],[Fecha Finalización]],3),0))</f>
        <v/>
      </c>
      <c r="BA411" s="40"/>
      <c r="BB411" s="40"/>
      <c r="BC411" s="237"/>
      <c r="BD411" s="235" t="str">
        <f>IF(F411="","",Tabla1[[#This Row],[sem 01]]&amp;Tabla1[[#This Row],[sem 02]]&amp;Tabla1[[#This Row],[sem 03]])</f>
        <v/>
      </c>
      <c r="BE411" s="236"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9"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10"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10"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10" t="str">
        <f>IF(Tabla1[[#This Row],[Fecha Inicio grupo]]="","",IFERROR(VLOOKUP(Tabla1[[#This Row],[Mes de Alta como miembro]],Parámetros!$AM$2:$AN$16,2,0),"01/01/1900"))</f>
        <v/>
      </c>
    </row>
    <row r="412" spans="1:63" ht="14.45">
      <c r="A412" s="69">
        <v>409</v>
      </c>
      <c r="B412" s="30"/>
      <c r="C412" s="35"/>
      <c r="D412" s="43"/>
      <c r="E412" s="65"/>
      <c r="F412" s="46"/>
      <c r="G412" s="46"/>
      <c r="H412" s="165"/>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1"/>
      <c r="P412" s="35"/>
      <c r="Q412" s="68"/>
      <c r="R412" s="68"/>
      <c r="S412" s="68"/>
      <c r="T412" s="68"/>
      <c r="U412" s="244" t="str">
        <f>IF(F412="","",Tabla1[[#This Row],[Fecha Inicio grupo]]+3*7-7)</f>
        <v/>
      </c>
      <c r="V412" s="245"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6"/>
      <c r="AP412" s="247" t="str">
        <f>IF(F412="","",IFERROR(VLOOKUP(SUBSTITUTE(SUBSTITUTE(Tabla1[[#This Row],[Uso Sistemas]],"T","P"),"N","F"),Parámetros!$M$2:$N$17,2,0),"Completar hasta 3ra sem. para evaluar a Probacionista"))</f>
        <v/>
      </c>
      <c r="AQ412" s="40"/>
      <c r="AR412" s="40"/>
      <c r="AS412" s="40"/>
      <c r="AT412" s="29"/>
      <c r="AU412" s="56"/>
      <c r="AV412" s="56"/>
      <c r="AW412" s="56"/>
      <c r="AX412" s="249" t="str">
        <f>IF(V412="","",EOMONTH(EDATE(Tabla1[[#This Row],[Fecha Finalización]],2),0))</f>
        <v/>
      </c>
      <c r="AY412" s="40"/>
      <c r="AZ412" s="250" t="str">
        <f>IF(V412="","",EOMONTH(EDATE(Tabla1[[#This Row],[Fecha Finalización]],3),0))</f>
        <v/>
      </c>
      <c r="BA412" s="40"/>
      <c r="BB412" s="40"/>
      <c r="BC412" s="237"/>
      <c r="BD412" s="235" t="str">
        <f>IF(F412="","",Tabla1[[#This Row],[sem 01]]&amp;Tabla1[[#This Row],[sem 02]]&amp;Tabla1[[#This Row],[sem 03]])</f>
        <v/>
      </c>
      <c r="BE412" s="236"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9"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10"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10"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10" t="str">
        <f>IF(Tabla1[[#This Row],[Fecha Inicio grupo]]="","",IFERROR(VLOOKUP(Tabla1[[#This Row],[Mes de Alta como miembro]],Parámetros!$AM$2:$AN$16,2,0),"01/01/1900"))</f>
        <v/>
      </c>
    </row>
    <row r="413" spans="1:63" ht="14.45">
      <c r="A413" s="69">
        <v>410</v>
      </c>
      <c r="B413" s="30"/>
      <c r="C413" s="35"/>
      <c r="D413" s="43"/>
      <c r="E413" s="65"/>
      <c r="F413" s="46"/>
      <c r="G413" s="46"/>
      <c r="H413" s="165"/>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1"/>
      <c r="P413" s="35"/>
      <c r="Q413" s="68"/>
      <c r="R413" s="68"/>
      <c r="S413" s="68"/>
      <c r="T413" s="68"/>
      <c r="U413" s="244" t="str">
        <f>IF(F413="","",Tabla1[[#This Row],[Fecha Inicio grupo]]+3*7-7)</f>
        <v/>
      </c>
      <c r="V413" s="245"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6"/>
      <c r="AP413" s="247" t="str">
        <f>IF(F413="","",IFERROR(VLOOKUP(SUBSTITUTE(SUBSTITUTE(Tabla1[[#This Row],[Uso Sistemas]],"T","P"),"N","F"),Parámetros!$M$2:$N$17,2,0),"Completar hasta 3ra sem. para evaluar a Probacionista"))</f>
        <v/>
      </c>
      <c r="AQ413" s="40"/>
      <c r="AR413" s="40"/>
      <c r="AS413" s="40"/>
      <c r="AT413" s="29"/>
      <c r="AU413" s="56"/>
      <c r="AV413" s="56"/>
      <c r="AW413" s="56"/>
      <c r="AX413" s="249" t="str">
        <f>IF(V413="","",EOMONTH(EDATE(Tabla1[[#This Row],[Fecha Finalización]],2),0))</f>
        <v/>
      </c>
      <c r="AY413" s="40"/>
      <c r="AZ413" s="250" t="str">
        <f>IF(V413="","",EOMONTH(EDATE(Tabla1[[#This Row],[Fecha Finalización]],3),0))</f>
        <v/>
      </c>
      <c r="BA413" s="40"/>
      <c r="BB413" s="40"/>
      <c r="BC413" s="237"/>
      <c r="BD413" s="235" t="str">
        <f>IF(F413="","",Tabla1[[#This Row],[sem 01]]&amp;Tabla1[[#This Row],[sem 02]]&amp;Tabla1[[#This Row],[sem 03]])</f>
        <v/>
      </c>
      <c r="BE413" s="236"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9"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10"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10"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10" t="str">
        <f>IF(Tabla1[[#This Row],[Fecha Inicio grupo]]="","",IFERROR(VLOOKUP(Tabla1[[#This Row],[Mes de Alta como miembro]],Parámetros!$AM$2:$AN$16,2,0),"01/01/1900"))</f>
        <v/>
      </c>
    </row>
    <row r="414" spans="1:63" ht="14.45">
      <c r="A414" s="69">
        <v>411</v>
      </c>
      <c r="B414" s="30"/>
      <c r="C414" s="35"/>
      <c r="D414" s="43"/>
      <c r="E414" s="65"/>
      <c r="F414" s="46"/>
      <c r="G414" s="46"/>
      <c r="H414" s="165"/>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1"/>
      <c r="P414" s="35"/>
      <c r="Q414" s="68"/>
      <c r="R414" s="68"/>
      <c r="S414" s="68"/>
      <c r="T414" s="68"/>
      <c r="U414" s="244" t="str">
        <f>IF(F414="","",Tabla1[[#This Row],[Fecha Inicio grupo]]+3*7-7)</f>
        <v/>
      </c>
      <c r="V414" s="245"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6"/>
      <c r="AP414" s="247" t="str">
        <f>IF(F414="","",IFERROR(VLOOKUP(SUBSTITUTE(SUBSTITUTE(Tabla1[[#This Row],[Uso Sistemas]],"T","P"),"N","F"),Parámetros!$M$2:$N$17,2,0),"Completar hasta 3ra sem. para evaluar a Probacionista"))</f>
        <v/>
      </c>
      <c r="AQ414" s="40"/>
      <c r="AR414" s="40"/>
      <c r="AS414" s="40"/>
      <c r="AT414" s="29"/>
      <c r="AU414" s="56"/>
      <c r="AV414" s="56"/>
      <c r="AW414" s="56"/>
      <c r="AX414" s="249" t="str">
        <f>IF(V414="","",EOMONTH(EDATE(Tabla1[[#This Row],[Fecha Finalización]],2),0))</f>
        <v/>
      </c>
      <c r="AY414" s="40"/>
      <c r="AZ414" s="250" t="str">
        <f>IF(V414="","",EOMONTH(EDATE(Tabla1[[#This Row],[Fecha Finalización]],3),0))</f>
        <v/>
      </c>
      <c r="BA414" s="40"/>
      <c r="BB414" s="40"/>
      <c r="BC414" s="237"/>
      <c r="BD414" s="235" t="str">
        <f>IF(F414="","",Tabla1[[#This Row],[sem 01]]&amp;Tabla1[[#This Row],[sem 02]]&amp;Tabla1[[#This Row],[sem 03]])</f>
        <v/>
      </c>
      <c r="BE414" s="236"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9"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10"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10"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10" t="str">
        <f>IF(Tabla1[[#This Row],[Fecha Inicio grupo]]="","",IFERROR(VLOOKUP(Tabla1[[#This Row],[Mes de Alta como miembro]],Parámetros!$AM$2:$AN$16,2,0),"01/01/1900"))</f>
        <v/>
      </c>
    </row>
    <row r="415" spans="1:63" ht="14.45">
      <c r="A415" s="69">
        <v>412</v>
      </c>
      <c r="B415" s="30"/>
      <c r="C415" s="35"/>
      <c r="D415" s="43"/>
      <c r="E415" s="65"/>
      <c r="F415" s="46"/>
      <c r="G415" s="46"/>
      <c r="H415" s="165"/>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1"/>
      <c r="P415" s="35"/>
      <c r="Q415" s="68"/>
      <c r="R415" s="68"/>
      <c r="S415" s="68"/>
      <c r="T415" s="68"/>
      <c r="U415" s="244" t="str">
        <f>IF(F415="","",Tabla1[[#This Row],[Fecha Inicio grupo]]+3*7-7)</f>
        <v/>
      </c>
      <c r="V415" s="245"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6"/>
      <c r="AP415" s="247" t="str">
        <f>IF(F415="","",IFERROR(VLOOKUP(SUBSTITUTE(SUBSTITUTE(Tabla1[[#This Row],[Uso Sistemas]],"T","P"),"N","F"),Parámetros!$M$2:$N$17,2,0),"Completar hasta 3ra sem. para evaluar a Probacionista"))</f>
        <v/>
      </c>
      <c r="AQ415" s="40"/>
      <c r="AR415" s="40"/>
      <c r="AS415" s="40"/>
      <c r="AT415" s="29"/>
      <c r="AU415" s="56"/>
      <c r="AV415" s="56"/>
      <c r="AW415" s="56"/>
      <c r="AX415" s="249" t="str">
        <f>IF(V415="","",EOMONTH(EDATE(Tabla1[[#This Row],[Fecha Finalización]],2),0))</f>
        <v/>
      </c>
      <c r="AY415" s="40"/>
      <c r="AZ415" s="250" t="str">
        <f>IF(V415="","",EOMONTH(EDATE(Tabla1[[#This Row],[Fecha Finalización]],3),0))</f>
        <v/>
      </c>
      <c r="BA415" s="40"/>
      <c r="BB415" s="40"/>
      <c r="BC415" s="237"/>
      <c r="BD415" s="235" t="str">
        <f>IF(F415="","",Tabla1[[#This Row],[sem 01]]&amp;Tabla1[[#This Row],[sem 02]]&amp;Tabla1[[#This Row],[sem 03]])</f>
        <v/>
      </c>
      <c r="BE415" s="236"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9"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10"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10"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10" t="str">
        <f>IF(Tabla1[[#This Row],[Fecha Inicio grupo]]="","",IFERROR(VLOOKUP(Tabla1[[#This Row],[Mes de Alta como miembro]],Parámetros!$AM$2:$AN$16,2,0),"01/01/1900"))</f>
        <v/>
      </c>
    </row>
    <row r="416" spans="1:63" ht="14.45">
      <c r="A416" s="69">
        <v>413</v>
      </c>
      <c r="B416" s="30"/>
      <c r="C416" s="35"/>
      <c r="D416" s="43"/>
      <c r="E416" s="65"/>
      <c r="F416" s="46"/>
      <c r="G416" s="46"/>
      <c r="H416" s="165"/>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1"/>
      <c r="P416" s="35"/>
      <c r="Q416" s="68"/>
      <c r="R416" s="68"/>
      <c r="S416" s="68"/>
      <c r="T416" s="68"/>
      <c r="U416" s="244" t="str">
        <f>IF(F416="","",Tabla1[[#This Row],[Fecha Inicio grupo]]+3*7-7)</f>
        <v/>
      </c>
      <c r="V416" s="245"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6"/>
      <c r="AP416" s="247" t="str">
        <f>IF(F416="","",IFERROR(VLOOKUP(SUBSTITUTE(SUBSTITUTE(Tabla1[[#This Row],[Uso Sistemas]],"T","P"),"N","F"),Parámetros!$M$2:$N$17,2,0),"Completar hasta 3ra sem. para evaluar a Probacionista"))</f>
        <v/>
      </c>
      <c r="AQ416" s="40"/>
      <c r="AR416" s="40"/>
      <c r="AS416" s="40"/>
      <c r="AT416" s="29"/>
      <c r="AU416" s="56"/>
      <c r="AV416" s="56"/>
      <c r="AW416" s="56"/>
      <c r="AX416" s="249" t="str">
        <f>IF(V416="","",EOMONTH(EDATE(Tabla1[[#This Row],[Fecha Finalización]],2),0))</f>
        <v/>
      </c>
      <c r="AY416" s="40"/>
      <c r="AZ416" s="250" t="str">
        <f>IF(V416="","",EOMONTH(EDATE(Tabla1[[#This Row],[Fecha Finalización]],3),0))</f>
        <v/>
      </c>
      <c r="BA416" s="40"/>
      <c r="BB416" s="40"/>
      <c r="BC416" s="237"/>
      <c r="BD416" s="235" t="str">
        <f>IF(F416="","",Tabla1[[#This Row],[sem 01]]&amp;Tabla1[[#This Row],[sem 02]]&amp;Tabla1[[#This Row],[sem 03]])</f>
        <v/>
      </c>
      <c r="BE416" s="236"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9"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10"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10"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10" t="str">
        <f>IF(Tabla1[[#This Row],[Fecha Inicio grupo]]="","",IFERROR(VLOOKUP(Tabla1[[#This Row],[Mes de Alta como miembro]],Parámetros!$AM$2:$AN$16,2,0),"01/01/1900"))</f>
        <v/>
      </c>
    </row>
    <row r="417" spans="1:63" ht="14.45">
      <c r="A417" s="69">
        <v>414</v>
      </c>
      <c r="B417" s="30"/>
      <c r="C417" s="35"/>
      <c r="D417" s="43"/>
      <c r="E417" s="65"/>
      <c r="F417" s="46"/>
      <c r="G417" s="46"/>
      <c r="H417" s="165"/>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1"/>
      <c r="P417" s="35"/>
      <c r="Q417" s="68"/>
      <c r="R417" s="68"/>
      <c r="S417" s="68"/>
      <c r="T417" s="68"/>
      <c r="U417" s="244" t="str">
        <f>IF(F417="","",Tabla1[[#This Row],[Fecha Inicio grupo]]+3*7-7)</f>
        <v/>
      </c>
      <c r="V417" s="245"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6"/>
      <c r="AP417" s="247" t="str">
        <f>IF(F417="","",IFERROR(VLOOKUP(SUBSTITUTE(SUBSTITUTE(Tabla1[[#This Row],[Uso Sistemas]],"T","P"),"N","F"),Parámetros!$M$2:$N$17,2,0),"Completar hasta 3ra sem. para evaluar a Probacionista"))</f>
        <v/>
      </c>
      <c r="AQ417" s="40"/>
      <c r="AR417" s="40"/>
      <c r="AS417" s="40"/>
      <c r="AT417" s="29"/>
      <c r="AU417" s="56"/>
      <c r="AV417" s="56"/>
      <c r="AW417" s="56"/>
      <c r="AX417" s="249" t="str">
        <f>IF(V417="","",EOMONTH(EDATE(Tabla1[[#This Row],[Fecha Finalización]],2),0))</f>
        <v/>
      </c>
      <c r="AY417" s="40"/>
      <c r="AZ417" s="250" t="str">
        <f>IF(V417="","",EOMONTH(EDATE(Tabla1[[#This Row],[Fecha Finalización]],3),0))</f>
        <v/>
      </c>
      <c r="BA417" s="40"/>
      <c r="BB417" s="40"/>
      <c r="BC417" s="237"/>
      <c r="BD417" s="235" t="str">
        <f>IF(F417="","",Tabla1[[#This Row],[sem 01]]&amp;Tabla1[[#This Row],[sem 02]]&amp;Tabla1[[#This Row],[sem 03]])</f>
        <v/>
      </c>
      <c r="BE417" s="236"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9"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10"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10"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10" t="str">
        <f>IF(Tabla1[[#This Row],[Fecha Inicio grupo]]="","",IFERROR(VLOOKUP(Tabla1[[#This Row],[Mes de Alta como miembro]],Parámetros!$AM$2:$AN$16,2,0),"01/01/1900"))</f>
        <v/>
      </c>
    </row>
    <row r="418" spans="1:63" ht="14.45">
      <c r="A418" s="69">
        <v>415</v>
      </c>
      <c r="B418" s="30"/>
      <c r="C418" s="35"/>
      <c r="D418" s="43"/>
      <c r="E418" s="65"/>
      <c r="F418" s="46"/>
      <c r="G418" s="46"/>
      <c r="H418" s="165"/>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1"/>
      <c r="P418" s="35"/>
      <c r="Q418" s="68"/>
      <c r="R418" s="68"/>
      <c r="S418" s="68"/>
      <c r="T418" s="68"/>
      <c r="U418" s="244" t="str">
        <f>IF(F418="","",Tabla1[[#This Row],[Fecha Inicio grupo]]+3*7-7)</f>
        <v/>
      </c>
      <c r="V418" s="245"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6"/>
      <c r="AP418" s="247" t="str">
        <f>IF(F418="","",IFERROR(VLOOKUP(SUBSTITUTE(SUBSTITUTE(Tabla1[[#This Row],[Uso Sistemas]],"T","P"),"N","F"),Parámetros!$M$2:$N$17,2,0),"Completar hasta 3ra sem. para evaluar a Probacionista"))</f>
        <v/>
      </c>
      <c r="AQ418" s="40"/>
      <c r="AR418" s="40"/>
      <c r="AS418" s="40"/>
      <c r="AT418" s="29"/>
      <c r="AU418" s="56"/>
      <c r="AV418" s="56"/>
      <c r="AW418" s="56"/>
      <c r="AX418" s="249" t="str">
        <f>IF(V418="","",EOMONTH(EDATE(Tabla1[[#This Row],[Fecha Finalización]],2),0))</f>
        <v/>
      </c>
      <c r="AY418" s="40"/>
      <c r="AZ418" s="250" t="str">
        <f>IF(V418="","",EOMONTH(EDATE(Tabla1[[#This Row],[Fecha Finalización]],3),0))</f>
        <v/>
      </c>
      <c r="BA418" s="40"/>
      <c r="BB418" s="40"/>
      <c r="BC418" s="237"/>
      <c r="BD418" s="235" t="str">
        <f>IF(F418="","",Tabla1[[#This Row],[sem 01]]&amp;Tabla1[[#This Row],[sem 02]]&amp;Tabla1[[#This Row],[sem 03]])</f>
        <v/>
      </c>
      <c r="BE418" s="236"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9"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10"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10"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10" t="str">
        <f>IF(Tabla1[[#This Row],[Fecha Inicio grupo]]="","",IFERROR(VLOOKUP(Tabla1[[#This Row],[Mes de Alta como miembro]],Parámetros!$AM$2:$AN$16,2,0),"01/01/1900"))</f>
        <v/>
      </c>
    </row>
    <row r="419" spans="1:63" ht="14.45">
      <c r="A419" s="69">
        <v>416</v>
      </c>
      <c r="B419" s="30"/>
      <c r="C419" s="35"/>
      <c r="D419" s="43"/>
      <c r="E419" s="65"/>
      <c r="F419" s="46"/>
      <c r="G419" s="46"/>
      <c r="H419" s="165"/>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1"/>
      <c r="P419" s="35"/>
      <c r="Q419" s="68"/>
      <c r="R419" s="68"/>
      <c r="S419" s="68"/>
      <c r="T419" s="68"/>
      <c r="U419" s="244" t="str">
        <f>IF(F419="","",Tabla1[[#This Row],[Fecha Inicio grupo]]+3*7-7)</f>
        <v/>
      </c>
      <c r="V419" s="245"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6"/>
      <c r="AP419" s="247" t="str">
        <f>IF(F419="","",IFERROR(VLOOKUP(SUBSTITUTE(SUBSTITUTE(Tabla1[[#This Row],[Uso Sistemas]],"T","P"),"N","F"),Parámetros!$M$2:$N$17,2,0),"Completar hasta 3ra sem. para evaluar a Probacionista"))</f>
        <v/>
      </c>
      <c r="AQ419" s="40"/>
      <c r="AR419" s="40"/>
      <c r="AS419" s="40"/>
      <c r="AT419" s="29"/>
      <c r="AU419" s="56"/>
      <c r="AV419" s="56"/>
      <c r="AW419" s="56"/>
      <c r="AX419" s="249" t="str">
        <f>IF(V419="","",EOMONTH(EDATE(Tabla1[[#This Row],[Fecha Finalización]],2),0))</f>
        <v/>
      </c>
      <c r="AY419" s="40"/>
      <c r="AZ419" s="250" t="str">
        <f>IF(V419="","",EOMONTH(EDATE(Tabla1[[#This Row],[Fecha Finalización]],3),0))</f>
        <v/>
      </c>
      <c r="BA419" s="40"/>
      <c r="BB419" s="40"/>
      <c r="BC419" s="237"/>
      <c r="BD419" s="235" t="str">
        <f>IF(F419="","",Tabla1[[#This Row],[sem 01]]&amp;Tabla1[[#This Row],[sem 02]]&amp;Tabla1[[#This Row],[sem 03]])</f>
        <v/>
      </c>
      <c r="BE419" s="236"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9"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10"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10"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10" t="str">
        <f>IF(Tabla1[[#This Row],[Fecha Inicio grupo]]="","",IFERROR(VLOOKUP(Tabla1[[#This Row],[Mes de Alta como miembro]],Parámetros!$AM$2:$AN$16,2,0),"01/01/1900"))</f>
        <v/>
      </c>
    </row>
    <row r="420" spans="1:63" ht="14.45">
      <c r="A420" s="69">
        <v>417</v>
      </c>
      <c r="B420" s="30"/>
      <c r="C420" s="35"/>
      <c r="D420" s="43"/>
      <c r="E420" s="65"/>
      <c r="F420" s="46"/>
      <c r="G420" s="46"/>
      <c r="H420" s="165"/>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1"/>
      <c r="P420" s="35"/>
      <c r="Q420" s="68"/>
      <c r="R420" s="68"/>
      <c r="S420" s="68"/>
      <c r="T420" s="68"/>
      <c r="U420" s="244" t="str">
        <f>IF(F420="","",Tabla1[[#This Row],[Fecha Inicio grupo]]+3*7-7)</f>
        <v/>
      </c>
      <c r="V420" s="245"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6"/>
      <c r="AP420" s="247" t="str">
        <f>IF(F420="","",IFERROR(VLOOKUP(SUBSTITUTE(SUBSTITUTE(Tabla1[[#This Row],[Uso Sistemas]],"T","P"),"N","F"),Parámetros!$M$2:$N$17,2,0),"Completar hasta 3ra sem. para evaluar a Probacionista"))</f>
        <v/>
      </c>
      <c r="AQ420" s="40"/>
      <c r="AR420" s="40"/>
      <c r="AS420" s="40"/>
      <c r="AT420" s="29"/>
      <c r="AU420" s="56"/>
      <c r="AV420" s="56"/>
      <c r="AW420" s="56"/>
      <c r="AX420" s="249" t="str">
        <f>IF(V420="","",EOMONTH(EDATE(Tabla1[[#This Row],[Fecha Finalización]],2),0))</f>
        <v/>
      </c>
      <c r="AY420" s="40"/>
      <c r="AZ420" s="250" t="str">
        <f>IF(V420="","",EOMONTH(EDATE(Tabla1[[#This Row],[Fecha Finalización]],3),0))</f>
        <v/>
      </c>
      <c r="BA420" s="40"/>
      <c r="BB420" s="40"/>
      <c r="BC420" s="237"/>
      <c r="BD420" s="235" t="str">
        <f>IF(F420="","",Tabla1[[#This Row],[sem 01]]&amp;Tabla1[[#This Row],[sem 02]]&amp;Tabla1[[#This Row],[sem 03]])</f>
        <v/>
      </c>
      <c r="BE420" s="236"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9"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10"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10"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10" t="str">
        <f>IF(Tabla1[[#This Row],[Fecha Inicio grupo]]="","",IFERROR(VLOOKUP(Tabla1[[#This Row],[Mes de Alta como miembro]],Parámetros!$AM$2:$AN$16,2,0),"01/01/1900"))</f>
        <v/>
      </c>
    </row>
    <row r="421" spans="1:63" ht="14.45">
      <c r="A421" s="69">
        <v>418</v>
      </c>
      <c r="B421" s="30"/>
      <c r="C421" s="35"/>
      <c r="D421" s="43"/>
      <c r="E421" s="65"/>
      <c r="F421" s="46"/>
      <c r="G421" s="46"/>
      <c r="H421" s="165"/>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1"/>
      <c r="P421" s="35"/>
      <c r="Q421" s="68"/>
      <c r="R421" s="68"/>
      <c r="S421" s="68"/>
      <c r="T421" s="68"/>
      <c r="U421" s="244" t="str">
        <f>IF(F421="","",Tabla1[[#This Row],[Fecha Inicio grupo]]+3*7-7)</f>
        <v/>
      </c>
      <c r="V421" s="245"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6"/>
      <c r="AP421" s="247" t="str">
        <f>IF(F421="","",IFERROR(VLOOKUP(SUBSTITUTE(SUBSTITUTE(Tabla1[[#This Row],[Uso Sistemas]],"T","P"),"N","F"),Parámetros!$M$2:$N$17,2,0),"Completar hasta 3ra sem. para evaluar a Probacionista"))</f>
        <v/>
      </c>
      <c r="AQ421" s="40"/>
      <c r="AR421" s="40"/>
      <c r="AS421" s="40"/>
      <c r="AT421" s="29"/>
      <c r="AU421" s="56"/>
      <c r="AV421" s="56"/>
      <c r="AW421" s="56"/>
      <c r="AX421" s="249" t="str">
        <f>IF(V421="","",EOMONTH(EDATE(Tabla1[[#This Row],[Fecha Finalización]],2),0))</f>
        <v/>
      </c>
      <c r="AY421" s="40"/>
      <c r="AZ421" s="250" t="str">
        <f>IF(V421="","",EOMONTH(EDATE(Tabla1[[#This Row],[Fecha Finalización]],3),0))</f>
        <v/>
      </c>
      <c r="BA421" s="40"/>
      <c r="BB421" s="40"/>
      <c r="BC421" s="237"/>
      <c r="BD421" s="235" t="str">
        <f>IF(F421="","",Tabla1[[#This Row],[sem 01]]&amp;Tabla1[[#This Row],[sem 02]]&amp;Tabla1[[#This Row],[sem 03]])</f>
        <v/>
      </c>
      <c r="BE421" s="236"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9"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10"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10"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10" t="str">
        <f>IF(Tabla1[[#This Row],[Fecha Inicio grupo]]="","",IFERROR(VLOOKUP(Tabla1[[#This Row],[Mes de Alta como miembro]],Parámetros!$AM$2:$AN$16,2,0),"01/01/1900"))</f>
        <v/>
      </c>
    </row>
    <row r="422" spans="1:63" ht="14.45">
      <c r="A422" s="69">
        <v>419</v>
      </c>
      <c r="B422" s="30"/>
      <c r="C422" s="35"/>
      <c r="D422" s="43"/>
      <c r="E422" s="65"/>
      <c r="F422" s="46"/>
      <c r="G422" s="46"/>
      <c r="H422" s="165"/>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1"/>
      <c r="P422" s="35"/>
      <c r="Q422" s="68"/>
      <c r="R422" s="68"/>
      <c r="S422" s="68"/>
      <c r="T422" s="68"/>
      <c r="U422" s="244" t="str">
        <f>IF(F422="","",Tabla1[[#This Row],[Fecha Inicio grupo]]+3*7-7)</f>
        <v/>
      </c>
      <c r="V422" s="245"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6"/>
      <c r="AP422" s="247" t="str">
        <f>IF(F422="","",IFERROR(VLOOKUP(SUBSTITUTE(SUBSTITUTE(Tabla1[[#This Row],[Uso Sistemas]],"T","P"),"N","F"),Parámetros!$M$2:$N$17,2,0),"Completar hasta 3ra sem. para evaluar a Probacionista"))</f>
        <v/>
      </c>
      <c r="AQ422" s="40"/>
      <c r="AR422" s="40"/>
      <c r="AS422" s="40"/>
      <c r="AT422" s="29"/>
      <c r="AU422" s="56"/>
      <c r="AV422" s="56"/>
      <c r="AW422" s="56"/>
      <c r="AX422" s="249" t="str">
        <f>IF(V422="","",EOMONTH(EDATE(Tabla1[[#This Row],[Fecha Finalización]],2),0))</f>
        <v/>
      </c>
      <c r="AY422" s="40"/>
      <c r="AZ422" s="250" t="str">
        <f>IF(V422="","",EOMONTH(EDATE(Tabla1[[#This Row],[Fecha Finalización]],3),0))</f>
        <v/>
      </c>
      <c r="BA422" s="40"/>
      <c r="BB422" s="40"/>
      <c r="BC422" s="237"/>
      <c r="BD422" s="235" t="str">
        <f>IF(F422="","",Tabla1[[#This Row],[sem 01]]&amp;Tabla1[[#This Row],[sem 02]]&amp;Tabla1[[#This Row],[sem 03]])</f>
        <v/>
      </c>
      <c r="BE422" s="236"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9"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10"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10"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10" t="str">
        <f>IF(Tabla1[[#This Row],[Fecha Inicio grupo]]="","",IFERROR(VLOOKUP(Tabla1[[#This Row],[Mes de Alta como miembro]],Parámetros!$AM$2:$AN$16,2,0),"01/01/1900"))</f>
        <v/>
      </c>
    </row>
    <row r="423" spans="1:63" ht="14.45">
      <c r="A423" s="69">
        <v>420</v>
      </c>
      <c r="B423" s="30"/>
      <c r="C423" s="35"/>
      <c r="D423" s="43"/>
      <c r="E423" s="65"/>
      <c r="F423" s="46"/>
      <c r="G423" s="46"/>
      <c r="H423" s="165"/>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1"/>
      <c r="P423" s="35"/>
      <c r="Q423" s="68"/>
      <c r="R423" s="68"/>
      <c r="S423" s="68"/>
      <c r="T423" s="68"/>
      <c r="U423" s="244" t="str">
        <f>IF(F423="","",Tabla1[[#This Row],[Fecha Inicio grupo]]+3*7-7)</f>
        <v/>
      </c>
      <c r="V423" s="245"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6"/>
      <c r="AP423" s="247" t="str">
        <f>IF(F423="","",IFERROR(VLOOKUP(SUBSTITUTE(SUBSTITUTE(Tabla1[[#This Row],[Uso Sistemas]],"T","P"),"N","F"),Parámetros!$M$2:$N$17,2,0),"Completar hasta 3ra sem. para evaluar a Probacionista"))</f>
        <v/>
      </c>
      <c r="AQ423" s="40"/>
      <c r="AR423" s="40"/>
      <c r="AS423" s="40"/>
      <c r="AT423" s="29"/>
      <c r="AU423" s="56"/>
      <c r="AV423" s="56"/>
      <c r="AW423" s="56"/>
      <c r="AX423" s="249" t="str">
        <f>IF(V423="","",EOMONTH(EDATE(Tabla1[[#This Row],[Fecha Finalización]],2),0))</f>
        <v/>
      </c>
      <c r="AY423" s="40"/>
      <c r="AZ423" s="250" t="str">
        <f>IF(V423="","",EOMONTH(EDATE(Tabla1[[#This Row],[Fecha Finalización]],3),0))</f>
        <v/>
      </c>
      <c r="BA423" s="40"/>
      <c r="BB423" s="40"/>
      <c r="BC423" s="237"/>
      <c r="BD423" s="235" t="str">
        <f>IF(F423="","",Tabla1[[#This Row],[sem 01]]&amp;Tabla1[[#This Row],[sem 02]]&amp;Tabla1[[#This Row],[sem 03]])</f>
        <v/>
      </c>
      <c r="BE423" s="236"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9"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10"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10"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10" t="str">
        <f>IF(Tabla1[[#This Row],[Fecha Inicio grupo]]="","",IFERROR(VLOOKUP(Tabla1[[#This Row],[Mes de Alta como miembro]],Parámetros!$AM$2:$AN$16,2,0),"01/01/1900"))</f>
        <v/>
      </c>
    </row>
    <row r="424" spans="1:63" ht="14.45">
      <c r="A424" s="69">
        <v>421</v>
      </c>
      <c r="B424" s="30"/>
      <c r="C424" s="35"/>
      <c r="D424" s="43"/>
      <c r="E424" s="65"/>
      <c r="F424" s="46"/>
      <c r="G424" s="46"/>
      <c r="H424" s="165"/>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1"/>
      <c r="P424" s="35"/>
      <c r="Q424" s="68"/>
      <c r="R424" s="68"/>
      <c r="S424" s="68"/>
      <c r="T424" s="68"/>
      <c r="U424" s="244" t="str">
        <f>IF(F424="","",Tabla1[[#This Row],[Fecha Inicio grupo]]+3*7-7)</f>
        <v/>
      </c>
      <c r="V424" s="245"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6"/>
      <c r="AP424" s="247" t="str">
        <f>IF(F424="","",IFERROR(VLOOKUP(SUBSTITUTE(SUBSTITUTE(Tabla1[[#This Row],[Uso Sistemas]],"T","P"),"N","F"),Parámetros!$M$2:$N$17,2,0),"Completar hasta 3ra sem. para evaluar a Probacionista"))</f>
        <v/>
      </c>
      <c r="AQ424" s="40"/>
      <c r="AR424" s="40"/>
      <c r="AS424" s="40"/>
      <c r="AT424" s="29"/>
      <c r="AU424" s="56"/>
      <c r="AV424" s="56"/>
      <c r="AW424" s="56"/>
      <c r="AX424" s="249" t="str">
        <f>IF(V424="","",EOMONTH(EDATE(Tabla1[[#This Row],[Fecha Finalización]],2),0))</f>
        <v/>
      </c>
      <c r="AY424" s="40"/>
      <c r="AZ424" s="250" t="str">
        <f>IF(V424="","",EOMONTH(EDATE(Tabla1[[#This Row],[Fecha Finalización]],3),0))</f>
        <v/>
      </c>
      <c r="BA424" s="40"/>
      <c r="BB424" s="40"/>
      <c r="BC424" s="237"/>
      <c r="BD424" s="235" t="str">
        <f>IF(F424="","",Tabla1[[#This Row],[sem 01]]&amp;Tabla1[[#This Row],[sem 02]]&amp;Tabla1[[#This Row],[sem 03]])</f>
        <v/>
      </c>
      <c r="BE424" s="236"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9"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10"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10"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10" t="str">
        <f>IF(Tabla1[[#This Row],[Fecha Inicio grupo]]="","",IFERROR(VLOOKUP(Tabla1[[#This Row],[Mes de Alta como miembro]],Parámetros!$AM$2:$AN$16,2,0),"01/01/1900"))</f>
        <v/>
      </c>
    </row>
    <row r="425" spans="1:63" ht="14.45">
      <c r="A425" s="69">
        <v>422</v>
      </c>
      <c r="B425" s="30"/>
      <c r="C425" s="35"/>
      <c r="D425" s="43"/>
      <c r="E425" s="65"/>
      <c r="F425" s="46"/>
      <c r="G425" s="46"/>
      <c r="H425" s="165"/>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1"/>
      <c r="P425" s="35"/>
      <c r="Q425" s="68"/>
      <c r="R425" s="68"/>
      <c r="S425" s="68"/>
      <c r="T425" s="68"/>
      <c r="U425" s="244" t="str">
        <f>IF(F425="","",Tabla1[[#This Row],[Fecha Inicio grupo]]+3*7-7)</f>
        <v/>
      </c>
      <c r="V425" s="245"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6"/>
      <c r="AP425" s="247" t="str">
        <f>IF(F425="","",IFERROR(VLOOKUP(SUBSTITUTE(SUBSTITUTE(Tabla1[[#This Row],[Uso Sistemas]],"T","P"),"N","F"),Parámetros!$M$2:$N$17,2,0),"Completar hasta 3ra sem. para evaluar a Probacionista"))</f>
        <v/>
      </c>
      <c r="AQ425" s="40"/>
      <c r="AR425" s="40"/>
      <c r="AS425" s="40"/>
      <c r="AT425" s="29"/>
      <c r="AU425" s="56"/>
      <c r="AV425" s="56"/>
      <c r="AW425" s="56"/>
      <c r="AX425" s="249" t="str">
        <f>IF(V425="","",EOMONTH(EDATE(Tabla1[[#This Row],[Fecha Finalización]],2),0))</f>
        <v/>
      </c>
      <c r="AY425" s="40"/>
      <c r="AZ425" s="250" t="str">
        <f>IF(V425="","",EOMONTH(EDATE(Tabla1[[#This Row],[Fecha Finalización]],3),0))</f>
        <v/>
      </c>
      <c r="BA425" s="40"/>
      <c r="BB425" s="40"/>
      <c r="BC425" s="237"/>
      <c r="BD425" s="235" t="str">
        <f>IF(F425="","",Tabla1[[#This Row],[sem 01]]&amp;Tabla1[[#This Row],[sem 02]]&amp;Tabla1[[#This Row],[sem 03]])</f>
        <v/>
      </c>
      <c r="BE425" s="236"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9"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10"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10"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10" t="str">
        <f>IF(Tabla1[[#This Row],[Fecha Inicio grupo]]="","",IFERROR(VLOOKUP(Tabla1[[#This Row],[Mes de Alta como miembro]],Parámetros!$AM$2:$AN$16,2,0),"01/01/1900"))</f>
        <v/>
      </c>
    </row>
    <row r="426" spans="1:63" ht="14.45">
      <c r="A426" s="69">
        <v>423</v>
      </c>
      <c r="B426" s="30"/>
      <c r="C426" s="35"/>
      <c r="D426" s="43"/>
      <c r="E426" s="65"/>
      <c r="F426" s="46"/>
      <c r="G426" s="46"/>
      <c r="H426" s="165"/>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1"/>
      <c r="P426" s="35"/>
      <c r="Q426" s="68"/>
      <c r="R426" s="68"/>
      <c r="S426" s="68"/>
      <c r="T426" s="68"/>
      <c r="U426" s="244" t="str">
        <f>IF(F426="","",Tabla1[[#This Row],[Fecha Inicio grupo]]+3*7-7)</f>
        <v/>
      </c>
      <c r="V426" s="245"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6"/>
      <c r="AP426" s="247" t="str">
        <f>IF(F426="","",IFERROR(VLOOKUP(SUBSTITUTE(SUBSTITUTE(Tabla1[[#This Row],[Uso Sistemas]],"T","P"),"N","F"),Parámetros!$M$2:$N$17,2,0),"Completar hasta 3ra sem. para evaluar a Probacionista"))</f>
        <v/>
      </c>
      <c r="AQ426" s="40"/>
      <c r="AR426" s="40"/>
      <c r="AS426" s="40"/>
      <c r="AT426" s="29"/>
      <c r="AU426" s="56"/>
      <c r="AV426" s="56"/>
      <c r="AW426" s="56"/>
      <c r="AX426" s="249" t="str">
        <f>IF(V426="","",EOMONTH(EDATE(Tabla1[[#This Row],[Fecha Finalización]],2),0))</f>
        <v/>
      </c>
      <c r="AY426" s="40"/>
      <c r="AZ426" s="250" t="str">
        <f>IF(V426="","",EOMONTH(EDATE(Tabla1[[#This Row],[Fecha Finalización]],3),0))</f>
        <v/>
      </c>
      <c r="BA426" s="40"/>
      <c r="BB426" s="40"/>
      <c r="BC426" s="237"/>
      <c r="BD426" s="235" t="str">
        <f>IF(F426="","",Tabla1[[#This Row],[sem 01]]&amp;Tabla1[[#This Row],[sem 02]]&amp;Tabla1[[#This Row],[sem 03]])</f>
        <v/>
      </c>
      <c r="BE426" s="236"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9"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10"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10"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10" t="str">
        <f>IF(Tabla1[[#This Row],[Fecha Inicio grupo]]="","",IFERROR(VLOOKUP(Tabla1[[#This Row],[Mes de Alta como miembro]],Parámetros!$AM$2:$AN$16,2,0),"01/01/1900"))</f>
        <v/>
      </c>
    </row>
    <row r="427" spans="1:63" ht="14.45">
      <c r="A427" s="69">
        <v>424</v>
      </c>
      <c r="B427" s="30"/>
      <c r="C427" s="35"/>
      <c r="D427" s="43"/>
      <c r="E427" s="65"/>
      <c r="F427" s="46"/>
      <c r="G427" s="46"/>
      <c r="H427" s="165"/>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1"/>
      <c r="P427" s="35"/>
      <c r="Q427" s="68"/>
      <c r="R427" s="68"/>
      <c r="S427" s="68"/>
      <c r="T427" s="68"/>
      <c r="U427" s="244" t="str">
        <f>IF(F427="","",Tabla1[[#This Row],[Fecha Inicio grupo]]+3*7-7)</f>
        <v/>
      </c>
      <c r="V427" s="245"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6"/>
      <c r="AP427" s="247" t="str">
        <f>IF(F427="","",IFERROR(VLOOKUP(SUBSTITUTE(SUBSTITUTE(Tabla1[[#This Row],[Uso Sistemas]],"T","P"),"N","F"),Parámetros!$M$2:$N$17,2,0),"Completar hasta 3ra sem. para evaluar a Probacionista"))</f>
        <v/>
      </c>
      <c r="AQ427" s="40"/>
      <c r="AR427" s="40"/>
      <c r="AS427" s="40"/>
      <c r="AT427" s="29"/>
      <c r="AU427" s="56"/>
      <c r="AV427" s="56"/>
      <c r="AW427" s="56"/>
      <c r="AX427" s="249" t="str">
        <f>IF(V427="","",EOMONTH(EDATE(Tabla1[[#This Row],[Fecha Finalización]],2),0))</f>
        <v/>
      </c>
      <c r="AY427" s="40"/>
      <c r="AZ427" s="250" t="str">
        <f>IF(V427="","",EOMONTH(EDATE(Tabla1[[#This Row],[Fecha Finalización]],3),0))</f>
        <v/>
      </c>
      <c r="BA427" s="40"/>
      <c r="BB427" s="40"/>
      <c r="BC427" s="237"/>
      <c r="BD427" s="235" t="str">
        <f>IF(F427="","",Tabla1[[#This Row],[sem 01]]&amp;Tabla1[[#This Row],[sem 02]]&amp;Tabla1[[#This Row],[sem 03]])</f>
        <v/>
      </c>
      <c r="BE427" s="236"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9"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10"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10"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10" t="str">
        <f>IF(Tabla1[[#This Row],[Fecha Inicio grupo]]="","",IFERROR(VLOOKUP(Tabla1[[#This Row],[Mes de Alta como miembro]],Parámetros!$AM$2:$AN$16,2,0),"01/01/1900"))</f>
        <v/>
      </c>
    </row>
    <row r="428" spans="1:63" ht="14.45">
      <c r="A428" s="69">
        <v>425</v>
      </c>
      <c r="B428" s="30"/>
      <c r="C428" s="35"/>
      <c r="D428" s="43"/>
      <c r="E428" s="65"/>
      <c r="F428" s="46"/>
      <c r="G428" s="46"/>
      <c r="H428" s="165"/>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1"/>
      <c r="P428" s="35"/>
      <c r="Q428" s="68"/>
      <c r="R428" s="68"/>
      <c r="S428" s="68"/>
      <c r="T428" s="68"/>
      <c r="U428" s="244" t="str">
        <f>IF(F428="","",Tabla1[[#This Row],[Fecha Inicio grupo]]+3*7-7)</f>
        <v/>
      </c>
      <c r="V428" s="245"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6"/>
      <c r="AP428" s="247" t="str">
        <f>IF(F428="","",IFERROR(VLOOKUP(SUBSTITUTE(SUBSTITUTE(Tabla1[[#This Row],[Uso Sistemas]],"T","P"),"N","F"),Parámetros!$M$2:$N$17,2,0),"Completar hasta 3ra sem. para evaluar a Probacionista"))</f>
        <v/>
      </c>
      <c r="AQ428" s="40"/>
      <c r="AR428" s="40"/>
      <c r="AS428" s="40"/>
      <c r="AT428" s="29"/>
      <c r="AU428" s="56"/>
      <c r="AV428" s="56"/>
      <c r="AW428" s="56"/>
      <c r="AX428" s="249" t="str">
        <f>IF(V428="","",EOMONTH(EDATE(Tabla1[[#This Row],[Fecha Finalización]],2),0))</f>
        <v/>
      </c>
      <c r="AY428" s="40"/>
      <c r="AZ428" s="250" t="str">
        <f>IF(V428="","",EOMONTH(EDATE(Tabla1[[#This Row],[Fecha Finalización]],3),0))</f>
        <v/>
      </c>
      <c r="BA428" s="40"/>
      <c r="BB428" s="40"/>
      <c r="BC428" s="237"/>
      <c r="BD428" s="235" t="str">
        <f>IF(F428="","",Tabla1[[#This Row],[sem 01]]&amp;Tabla1[[#This Row],[sem 02]]&amp;Tabla1[[#This Row],[sem 03]])</f>
        <v/>
      </c>
      <c r="BE428" s="236"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9"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10"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10"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10" t="str">
        <f>IF(Tabla1[[#This Row],[Fecha Inicio grupo]]="","",IFERROR(VLOOKUP(Tabla1[[#This Row],[Mes de Alta como miembro]],Parámetros!$AM$2:$AN$16,2,0),"01/01/1900"))</f>
        <v/>
      </c>
    </row>
    <row r="429" spans="1:63" ht="14.45">
      <c r="A429" s="69">
        <v>426</v>
      </c>
      <c r="B429" s="30"/>
      <c r="C429" s="35"/>
      <c r="D429" s="43"/>
      <c r="E429" s="65"/>
      <c r="F429" s="46"/>
      <c r="G429" s="46"/>
      <c r="H429" s="165"/>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1"/>
      <c r="P429" s="35"/>
      <c r="Q429" s="68"/>
      <c r="R429" s="68"/>
      <c r="S429" s="68"/>
      <c r="T429" s="68"/>
      <c r="U429" s="244" t="str">
        <f>IF(F429="","",Tabla1[[#This Row],[Fecha Inicio grupo]]+3*7-7)</f>
        <v/>
      </c>
      <c r="V429" s="245"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6"/>
      <c r="AP429" s="247" t="str">
        <f>IF(F429="","",IFERROR(VLOOKUP(SUBSTITUTE(SUBSTITUTE(Tabla1[[#This Row],[Uso Sistemas]],"T","P"),"N","F"),Parámetros!$M$2:$N$17,2,0),"Completar hasta 3ra sem. para evaluar a Probacionista"))</f>
        <v/>
      </c>
      <c r="AQ429" s="40"/>
      <c r="AR429" s="40"/>
      <c r="AS429" s="40"/>
      <c r="AT429" s="29"/>
      <c r="AU429" s="56"/>
      <c r="AV429" s="56"/>
      <c r="AW429" s="56"/>
      <c r="AX429" s="249" t="str">
        <f>IF(V429="","",EOMONTH(EDATE(Tabla1[[#This Row],[Fecha Finalización]],2),0))</f>
        <v/>
      </c>
      <c r="AY429" s="40"/>
      <c r="AZ429" s="250" t="str">
        <f>IF(V429="","",EOMONTH(EDATE(Tabla1[[#This Row],[Fecha Finalización]],3),0))</f>
        <v/>
      </c>
      <c r="BA429" s="40"/>
      <c r="BB429" s="40"/>
      <c r="BC429" s="237"/>
      <c r="BD429" s="235" t="str">
        <f>IF(F429="","",Tabla1[[#This Row],[sem 01]]&amp;Tabla1[[#This Row],[sem 02]]&amp;Tabla1[[#This Row],[sem 03]])</f>
        <v/>
      </c>
      <c r="BE429" s="236"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9"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10"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10"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10" t="str">
        <f>IF(Tabla1[[#This Row],[Fecha Inicio grupo]]="","",IFERROR(VLOOKUP(Tabla1[[#This Row],[Mes de Alta como miembro]],Parámetros!$AM$2:$AN$16,2,0),"01/01/1900"))</f>
        <v/>
      </c>
    </row>
    <row r="430" spans="1:63" ht="14.45">
      <c r="A430" s="69">
        <v>427</v>
      </c>
      <c r="B430" s="30"/>
      <c r="C430" s="35"/>
      <c r="D430" s="43"/>
      <c r="E430" s="65"/>
      <c r="F430" s="46"/>
      <c r="G430" s="46"/>
      <c r="H430" s="165"/>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1"/>
      <c r="P430" s="35"/>
      <c r="Q430" s="68"/>
      <c r="R430" s="68"/>
      <c r="S430" s="68"/>
      <c r="T430" s="68"/>
      <c r="U430" s="244" t="str">
        <f>IF(F430="","",Tabla1[[#This Row],[Fecha Inicio grupo]]+3*7-7)</f>
        <v/>
      </c>
      <c r="V430" s="245"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6"/>
      <c r="AP430" s="247" t="str">
        <f>IF(F430="","",IFERROR(VLOOKUP(SUBSTITUTE(SUBSTITUTE(Tabla1[[#This Row],[Uso Sistemas]],"T","P"),"N","F"),Parámetros!$M$2:$N$17,2,0),"Completar hasta 3ra sem. para evaluar a Probacionista"))</f>
        <v/>
      </c>
      <c r="AQ430" s="40"/>
      <c r="AR430" s="40"/>
      <c r="AS430" s="40"/>
      <c r="AT430" s="29"/>
      <c r="AU430" s="56"/>
      <c r="AV430" s="56"/>
      <c r="AW430" s="56"/>
      <c r="AX430" s="249" t="str">
        <f>IF(V430="","",EOMONTH(EDATE(Tabla1[[#This Row],[Fecha Finalización]],2),0))</f>
        <v/>
      </c>
      <c r="AY430" s="40"/>
      <c r="AZ430" s="250" t="str">
        <f>IF(V430="","",EOMONTH(EDATE(Tabla1[[#This Row],[Fecha Finalización]],3),0))</f>
        <v/>
      </c>
      <c r="BA430" s="40"/>
      <c r="BB430" s="40"/>
      <c r="BC430" s="237"/>
      <c r="BD430" s="235" t="str">
        <f>IF(F430="","",Tabla1[[#This Row],[sem 01]]&amp;Tabla1[[#This Row],[sem 02]]&amp;Tabla1[[#This Row],[sem 03]])</f>
        <v/>
      </c>
      <c r="BE430" s="236"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9"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10"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10"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10" t="str">
        <f>IF(Tabla1[[#This Row],[Fecha Inicio grupo]]="","",IFERROR(VLOOKUP(Tabla1[[#This Row],[Mes de Alta como miembro]],Parámetros!$AM$2:$AN$16,2,0),"01/01/1900"))</f>
        <v/>
      </c>
    </row>
    <row r="431" spans="1:63" ht="14.45">
      <c r="A431" s="69">
        <v>428</v>
      </c>
      <c r="B431" s="30"/>
      <c r="C431" s="35"/>
      <c r="D431" s="43"/>
      <c r="E431" s="65"/>
      <c r="F431" s="46"/>
      <c r="G431" s="46"/>
      <c r="H431" s="165"/>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1"/>
      <c r="P431" s="35"/>
      <c r="Q431" s="68"/>
      <c r="R431" s="68"/>
      <c r="S431" s="68"/>
      <c r="T431" s="68"/>
      <c r="U431" s="244" t="str">
        <f>IF(F431="","",Tabla1[[#This Row],[Fecha Inicio grupo]]+3*7-7)</f>
        <v/>
      </c>
      <c r="V431" s="245"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6"/>
      <c r="AP431" s="247" t="str">
        <f>IF(F431="","",IFERROR(VLOOKUP(SUBSTITUTE(SUBSTITUTE(Tabla1[[#This Row],[Uso Sistemas]],"T","P"),"N","F"),Parámetros!$M$2:$N$17,2,0),"Completar hasta 3ra sem. para evaluar a Probacionista"))</f>
        <v/>
      </c>
      <c r="AQ431" s="40"/>
      <c r="AR431" s="40"/>
      <c r="AS431" s="40"/>
      <c r="AT431" s="29"/>
      <c r="AU431" s="56"/>
      <c r="AV431" s="56"/>
      <c r="AW431" s="56"/>
      <c r="AX431" s="249" t="str">
        <f>IF(V431="","",EOMONTH(EDATE(Tabla1[[#This Row],[Fecha Finalización]],2),0))</f>
        <v/>
      </c>
      <c r="AY431" s="40"/>
      <c r="AZ431" s="250" t="str">
        <f>IF(V431="","",EOMONTH(EDATE(Tabla1[[#This Row],[Fecha Finalización]],3),0))</f>
        <v/>
      </c>
      <c r="BA431" s="40"/>
      <c r="BB431" s="40"/>
      <c r="BC431" s="237"/>
      <c r="BD431" s="235" t="str">
        <f>IF(F431="","",Tabla1[[#This Row],[sem 01]]&amp;Tabla1[[#This Row],[sem 02]]&amp;Tabla1[[#This Row],[sem 03]])</f>
        <v/>
      </c>
      <c r="BE431" s="236"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9"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10"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10"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10" t="str">
        <f>IF(Tabla1[[#This Row],[Fecha Inicio grupo]]="","",IFERROR(VLOOKUP(Tabla1[[#This Row],[Mes de Alta como miembro]],Parámetros!$AM$2:$AN$16,2,0),"01/01/1900"))</f>
        <v/>
      </c>
    </row>
    <row r="432" spans="1:63" ht="14.45">
      <c r="A432" s="69">
        <v>429</v>
      </c>
      <c r="B432" s="30"/>
      <c r="C432" s="35"/>
      <c r="D432" s="43"/>
      <c r="E432" s="65"/>
      <c r="F432" s="46"/>
      <c r="G432" s="46"/>
      <c r="H432" s="165"/>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1"/>
      <c r="P432" s="35"/>
      <c r="Q432" s="68"/>
      <c r="R432" s="68"/>
      <c r="S432" s="68"/>
      <c r="T432" s="68"/>
      <c r="U432" s="244" t="str">
        <f>IF(F432="","",Tabla1[[#This Row],[Fecha Inicio grupo]]+3*7-7)</f>
        <v/>
      </c>
      <c r="V432" s="245"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6"/>
      <c r="AP432" s="247" t="str">
        <f>IF(F432="","",IFERROR(VLOOKUP(SUBSTITUTE(SUBSTITUTE(Tabla1[[#This Row],[Uso Sistemas]],"T","P"),"N","F"),Parámetros!$M$2:$N$17,2,0),"Completar hasta 3ra sem. para evaluar a Probacionista"))</f>
        <v/>
      </c>
      <c r="AQ432" s="40"/>
      <c r="AR432" s="40"/>
      <c r="AS432" s="40"/>
      <c r="AT432" s="29"/>
      <c r="AU432" s="56"/>
      <c r="AV432" s="56"/>
      <c r="AW432" s="56"/>
      <c r="AX432" s="249" t="str">
        <f>IF(V432="","",EOMONTH(EDATE(Tabla1[[#This Row],[Fecha Finalización]],2),0))</f>
        <v/>
      </c>
      <c r="AY432" s="40"/>
      <c r="AZ432" s="250" t="str">
        <f>IF(V432="","",EOMONTH(EDATE(Tabla1[[#This Row],[Fecha Finalización]],3),0))</f>
        <v/>
      </c>
      <c r="BA432" s="40"/>
      <c r="BB432" s="40"/>
      <c r="BC432" s="237"/>
      <c r="BD432" s="235" t="str">
        <f>IF(F432="","",Tabla1[[#This Row],[sem 01]]&amp;Tabla1[[#This Row],[sem 02]]&amp;Tabla1[[#This Row],[sem 03]])</f>
        <v/>
      </c>
      <c r="BE432" s="236"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9"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10"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10"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10" t="str">
        <f>IF(Tabla1[[#This Row],[Fecha Inicio grupo]]="","",IFERROR(VLOOKUP(Tabla1[[#This Row],[Mes de Alta como miembro]],Parámetros!$AM$2:$AN$16,2,0),"01/01/1900"))</f>
        <v/>
      </c>
    </row>
    <row r="433" spans="1:63" ht="14.45">
      <c r="A433" s="69">
        <v>430</v>
      </c>
      <c r="B433" s="30"/>
      <c r="C433" s="35"/>
      <c r="D433" s="43"/>
      <c r="E433" s="65"/>
      <c r="F433" s="46"/>
      <c r="G433" s="46"/>
      <c r="H433" s="165"/>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1"/>
      <c r="P433" s="35"/>
      <c r="Q433" s="68"/>
      <c r="R433" s="68"/>
      <c r="S433" s="68"/>
      <c r="T433" s="68"/>
      <c r="U433" s="244" t="str">
        <f>IF(F433="","",Tabla1[[#This Row],[Fecha Inicio grupo]]+3*7-7)</f>
        <v/>
      </c>
      <c r="V433" s="245"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6"/>
      <c r="AP433" s="247" t="str">
        <f>IF(F433="","",IFERROR(VLOOKUP(SUBSTITUTE(SUBSTITUTE(Tabla1[[#This Row],[Uso Sistemas]],"T","P"),"N","F"),Parámetros!$M$2:$N$17,2,0),"Completar hasta 3ra sem. para evaluar a Probacionista"))</f>
        <v/>
      </c>
      <c r="AQ433" s="40"/>
      <c r="AR433" s="40"/>
      <c r="AS433" s="40"/>
      <c r="AT433" s="29"/>
      <c r="AU433" s="56"/>
      <c r="AV433" s="56"/>
      <c r="AW433" s="56"/>
      <c r="AX433" s="249" t="str">
        <f>IF(V433="","",EOMONTH(EDATE(Tabla1[[#This Row],[Fecha Finalización]],2),0))</f>
        <v/>
      </c>
      <c r="AY433" s="40"/>
      <c r="AZ433" s="250" t="str">
        <f>IF(V433="","",EOMONTH(EDATE(Tabla1[[#This Row],[Fecha Finalización]],3),0))</f>
        <v/>
      </c>
      <c r="BA433" s="40"/>
      <c r="BB433" s="40"/>
      <c r="BC433" s="237"/>
      <c r="BD433" s="235" t="str">
        <f>IF(F433="","",Tabla1[[#This Row],[sem 01]]&amp;Tabla1[[#This Row],[sem 02]]&amp;Tabla1[[#This Row],[sem 03]])</f>
        <v/>
      </c>
      <c r="BE433" s="236"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9"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10"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10"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10" t="str">
        <f>IF(Tabla1[[#This Row],[Fecha Inicio grupo]]="","",IFERROR(VLOOKUP(Tabla1[[#This Row],[Mes de Alta como miembro]],Parámetros!$AM$2:$AN$16,2,0),"01/01/1900"))</f>
        <v/>
      </c>
    </row>
    <row r="434" spans="1:63" ht="14.45">
      <c r="A434" s="69">
        <v>431</v>
      </c>
      <c r="B434" s="30"/>
      <c r="C434" s="35"/>
      <c r="D434" s="43"/>
      <c r="E434" s="65"/>
      <c r="F434" s="46"/>
      <c r="G434" s="46"/>
      <c r="H434" s="165"/>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1"/>
      <c r="P434" s="35"/>
      <c r="Q434" s="68"/>
      <c r="R434" s="68"/>
      <c r="S434" s="68"/>
      <c r="T434" s="68"/>
      <c r="U434" s="244" t="str">
        <f>IF(F434="","",Tabla1[[#This Row],[Fecha Inicio grupo]]+3*7-7)</f>
        <v/>
      </c>
      <c r="V434" s="245"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6"/>
      <c r="AP434" s="247" t="str">
        <f>IF(F434="","",IFERROR(VLOOKUP(SUBSTITUTE(SUBSTITUTE(Tabla1[[#This Row],[Uso Sistemas]],"T","P"),"N","F"),Parámetros!$M$2:$N$17,2,0),"Completar hasta 3ra sem. para evaluar a Probacionista"))</f>
        <v/>
      </c>
      <c r="AQ434" s="40"/>
      <c r="AR434" s="40"/>
      <c r="AS434" s="40"/>
      <c r="AT434" s="29"/>
      <c r="AU434" s="56"/>
      <c r="AV434" s="56"/>
      <c r="AW434" s="56"/>
      <c r="AX434" s="249" t="str">
        <f>IF(V434="","",EOMONTH(EDATE(Tabla1[[#This Row],[Fecha Finalización]],2),0))</f>
        <v/>
      </c>
      <c r="AY434" s="40"/>
      <c r="AZ434" s="250" t="str">
        <f>IF(V434="","",EOMONTH(EDATE(Tabla1[[#This Row],[Fecha Finalización]],3),0))</f>
        <v/>
      </c>
      <c r="BA434" s="40"/>
      <c r="BB434" s="40"/>
      <c r="BC434" s="237"/>
      <c r="BD434" s="235" t="str">
        <f>IF(F434="","",Tabla1[[#This Row],[sem 01]]&amp;Tabla1[[#This Row],[sem 02]]&amp;Tabla1[[#This Row],[sem 03]])</f>
        <v/>
      </c>
      <c r="BE434" s="236"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9"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10"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10"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10" t="str">
        <f>IF(Tabla1[[#This Row],[Fecha Inicio grupo]]="","",IFERROR(VLOOKUP(Tabla1[[#This Row],[Mes de Alta como miembro]],Parámetros!$AM$2:$AN$16,2,0),"01/01/1900"))</f>
        <v/>
      </c>
    </row>
    <row r="435" spans="1:63" ht="14.45">
      <c r="A435" s="69">
        <v>432</v>
      </c>
      <c r="B435" s="30"/>
      <c r="C435" s="35"/>
      <c r="D435" s="43"/>
      <c r="E435" s="65"/>
      <c r="F435" s="46"/>
      <c r="G435" s="46"/>
      <c r="H435" s="165"/>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1"/>
      <c r="P435" s="35"/>
      <c r="Q435" s="68"/>
      <c r="R435" s="68"/>
      <c r="S435" s="68"/>
      <c r="T435" s="68"/>
      <c r="U435" s="244" t="str">
        <f>IF(F435="","",Tabla1[[#This Row],[Fecha Inicio grupo]]+3*7-7)</f>
        <v/>
      </c>
      <c r="V435" s="245"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6"/>
      <c r="AP435" s="247" t="str">
        <f>IF(F435="","",IFERROR(VLOOKUP(SUBSTITUTE(SUBSTITUTE(Tabla1[[#This Row],[Uso Sistemas]],"T","P"),"N","F"),Parámetros!$M$2:$N$17,2,0),"Completar hasta 3ra sem. para evaluar a Probacionista"))</f>
        <v/>
      </c>
      <c r="AQ435" s="40"/>
      <c r="AR435" s="40"/>
      <c r="AS435" s="40"/>
      <c r="AT435" s="29"/>
      <c r="AU435" s="56"/>
      <c r="AV435" s="56"/>
      <c r="AW435" s="56"/>
      <c r="AX435" s="249" t="str">
        <f>IF(V435="","",EOMONTH(EDATE(Tabla1[[#This Row],[Fecha Finalización]],2),0))</f>
        <v/>
      </c>
      <c r="AY435" s="40"/>
      <c r="AZ435" s="250" t="str">
        <f>IF(V435="","",EOMONTH(EDATE(Tabla1[[#This Row],[Fecha Finalización]],3),0))</f>
        <v/>
      </c>
      <c r="BA435" s="40"/>
      <c r="BB435" s="40"/>
      <c r="BC435" s="237"/>
      <c r="BD435" s="235" t="str">
        <f>IF(F435="","",Tabla1[[#This Row],[sem 01]]&amp;Tabla1[[#This Row],[sem 02]]&amp;Tabla1[[#This Row],[sem 03]])</f>
        <v/>
      </c>
      <c r="BE435" s="236"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9"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10"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10"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10" t="str">
        <f>IF(Tabla1[[#This Row],[Fecha Inicio grupo]]="","",IFERROR(VLOOKUP(Tabla1[[#This Row],[Mes de Alta como miembro]],Parámetros!$AM$2:$AN$16,2,0),"01/01/1900"))</f>
        <v/>
      </c>
    </row>
    <row r="436" spans="1:63" ht="14.45">
      <c r="A436" s="69">
        <v>433</v>
      </c>
      <c r="B436" s="30"/>
      <c r="C436" s="35"/>
      <c r="D436" s="43"/>
      <c r="E436" s="65"/>
      <c r="F436" s="46"/>
      <c r="G436" s="46"/>
      <c r="H436" s="165"/>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1"/>
      <c r="P436" s="35"/>
      <c r="Q436" s="68"/>
      <c r="R436" s="68"/>
      <c r="S436" s="68"/>
      <c r="T436" s="68"/>
      <c r="U436" s="244" t="str">
        <f>IF(F436="","",Tabla1[[#This Row],[Fecha Inicio grupo]]+3*7-7)</f>
        <v/>
      </c>
      <c r="V436" s="245"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6"/>
      <c r="AP436" s="247" t="str">
        <f>IF(F436="","",IFERROR(VLOOKUP(SUBSTITUTE(SUBSTITUTE(Tabla1[[#This Row],[Uso Sistemas]],"T","P"),"N","F"),Parámetros!$M$2:$N$17,2,0),"Completar hasta 3ra sem. para evaluar a Probacionista"))</f>
        <v/>
      </c>
      <c r="AQ436" s="40"/>
      <c r="AR436" s="40"/>
      <c r="AS436" s="40"/>
      <c r="AT436" s="29"/>
      <c r="AU436" s="56"/>
      <c r="AV436" s="56"/>
      <c r="AW436" s="56"/>
      <c r="AX436" s="249" t="str">
        <f>IF(V436="","",EOMONTH(EDATE(Tabla1[[#This Row],[Fecha Finalización]],2),0))</f>
        <v/>
      </c>
      <c r="AY436" s="40"/>
      <c r="AZ436" s="250" t="str">
        <f>IF(V436="","",EOMONTH(EDATE(Tabla1[[#This Row],[Fecha Finalización]],3),0))</f>
        <v/>
      </c>
      <c r="BA436" s="40"/>
      <c r="BB436" s="40"/>
      <c r="BC436" s="237"/>
      <c r="BD436" s="235" t="str">
        <f>IF(F436="","",Tabla1[[#This Row],[sem 01]]&amp;Tabla1[[#This Row],[sem 02]]&amp;Tabla1[[#This Row],[sem 03]])</f>
        <v/>
      </c>
      <c r="BE436" s="236"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9"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10"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10"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10" t="str">
        <f>IF(Tabla1[[#This Row],[Fecha Inicio grupo]]="","",IFERROR(VLOOKUP(Tabla1[[#This Row],[Mes de Alta como miembro]],Parámetros!$AM$2:$AN$16,2,0),"01/01/1900"))</f>
        <v/>
      </c>
    </row>
    <row r="437" spans="1:63" ht="14.45">
      <c r="A437" s="69">
        <v>434</v>
      </c>
      <c r="B437" s="30"/>
      <c r="C437" s="35"/>
      <c r="D437" s="43"/>
      <c r="E437" s="65"/>
      <c r="F437" s="46"/>
      <c r="G437" s="46"/>
      <c r="H437" s="165"/>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1"/>
      <c r="P437" s="35"/>
      <c r="Q437" s="68"/>
      <c r="R437" s="68"/>
      <c r="S437" s="68"/>
      <c r="T437" s="68"/>
      <c r="U437" s="244" t="str">
        <f>IF(F437="","",Tabla1[[#This Row],[Fecha Inicio grupo]]+3*7-7)</f>
        <v/>
      </c>
      <c r="V437" s="245"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6"/>
      <c r="AP437" s="247" t="str">
        <f>IF(F437="","",IFERROR(VLOOKUP(SUBSTITUTE(SUBSTITUTE(Tabla1[[#This Row],[Uso Sistemas]],"T","P"),"N","F"),Parámetros!$M$2:$N$17,2,0),"Completar hasta 3ra sem. para evaluar a Probacionista"))</f>
        <v/>
      </c>
      <c r="AQ437" s="40"/>
      <c r="AR437" s="40"/>
      <c r="AS437" s="40"/>
      <c r="AT437" s="29"/>
      <c r="AU437" s="56"/>
      <c r="AV437" s="56"/>
      <c r="AW437" s="56"/>
      <c r="AX437" s="249" t="str">
        <f>IF(V437="","",EOMONTH(EDATE(Tabla1[[#This Row],[Fecha Finalización]],2),0))</f>
        <v/>
      </c>
      <c r="AY437" s="40"/>
      <c r="AZ437" s="250" t="str">
        <f>IF(V437="","",EOMONTH(EDATE(Tabla1[[#This Row],[Fecha Finalización]],3),0))</f>
        <v/>
      </c>
      <c r="BA437" s="40"/>
      <c r="BB437" s="40"/>
      <c r="BC437" s="237"/>
      <c r="BD437" s="235" t="str">
        <f>IF(F437="","",Tabla1[[#This Row],[sem 01]]&amp;Tabla1[[#This Row],[sem 02]]&amp;Tabla1[[#This Row],[sem 03]])</f>
        <v/>
      </c>
      <c r="BE437" s="236"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9"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10"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10"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10" t="str">
        <f>IF(Tabla1[[#This Row],[Fecha Inicio grupo]]="","",IFERROR(VLOOKUP(Tabla1[[#This Row],[Mes de Alta como miembro]],Parámetros!$AM$2:$AN$16,2,0),"01/01/1900"))</f>
        <v/>
      </c>
    </row>
    <row r="438" spans="1:63" ht="14.45">
      <c r="A438" s="69">
        <v>435</v>
      </c>
      <c r="B438" s="30"/>
      <c r="C438" s="35"/>
      <c r="D438" s="43"/>
      <c r="E438" s="65"/>
      <c r="F438" s="46"/>
      <c r="G438" s="46"/>
      <c r="H438" s="165"/>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1"/>
      <c r="P438" s="35"/>
      <c r="Q438" s="68"/>
      <c r="R438" s="68"/>
      <c r="S438" s="68"/>
      <c r="T438" s="68"/>
      <c r="U438" s="244" t="str">
        <f>IF(F438="","",Tabla1[[#This Row],[Fecha Inicio grupo]]+3*7-7)</f>
        <v/>
      </c>
      <c r="V438" s="245"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6"/>
      <c r="AP438" s="247" t="str">
        <f>IF(F438="","",IFERROR(VLOOKUP(SUBSTITUTE(SUBSTITUTE(Tabla1[[#This Row],[Uso Sistemas]],"T","P"),"N","F"),Parámetros!$M$2:$N$17,2,0),"Completar hasta 3ra sem. para evaluar a Probacionista"))</f>
        <v/>
      </c>
      <c r="AQ438" s="40"/>
      <c r="AR438" s="40"/>
      <c r="AS438" s="40"/>
      <c r="AT438" s="29"/>
      <c r="AU438" s="56"/>
      <c r="AV438" s="56"/>
      <c r="AW438" s="56"/>
      <c r="AX438" s="249" t="str">
        <f>IF(V438="","",EOMONTH(EDATE(Tabla1[[#This Row],[Fecha Finalización]],2),0))</f>
        <v/>
      </c>
      <c r="AY438" s="40"/>
      <c r="AZ438" s="250" t="str">
        <f>IF(V438="","",EOMONTH(EDATE(Tabla1[[#This Row],[Fecha Finalización]],3),0))</f>
        <v/>
      </c>
      <c r="BA438" s="40"/>
      <c r="BB438" s="40"/>
      <c r="BC438" s="237"/>
      <c r="BD438" s="235" t="str">
        <f>IF(F438="","",Tabla1[[#This Row],[sem 01]]&amp;Tabla1[[#This Row],[sem 02]]&amp;Tabla1[[#This Row],[sem 03]])</f>
        <v/>
      </c>
      <c r="BE438" s="236"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9"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10"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10"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10" t="str">
        <f>IF(Tabla1[[#This Row],[Fecha Inicio grupo]]="","",IFERROR(VLOOKUP(Tabla1[[#This Row],[Mes de Alta como miembro]],Parámetros!$AM$2:$AN$16,2,0),"01/01/1900"))</f>
        <v/>
      </c>
    </row>
    <row r="439" spans="1:63" ht="14.45">
      <c r="A439" s="69">
        <v>436</v>
      </c>
      <c r="B439" s="30"/>
      <c r="C439" s="35"/>
      <c r="D439" s="43"/>
      <c r="E439" s="65"/>
      <c r="F439" s="46"/>
      <c r="G439" s="46"/>
      <c r="H439" s="165"/>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1"/>
      <c r="P439" s="35"/>
      <c r="Q439" s="68"/>
      <c r="R439" s="68"/>
      <c r="S439" s="68"/>
      <c r="T439" s="68"/>
      <c r="U439" s="244" t="str">
        <f>IF(F439="","",Tabla1[[#This Row],[Fecha Inicio grupo]]+3*7-7)</f>
        <v/>
      </c>
      <c r="V439" s="245"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6"/>
      <c r="AP439" s="247" t="str">
        <f>IF(F439="","",IFERROR(VLOOKUP(SUBSTITUTE(SUBSTITUTE(Tabla1[[#This Row],[Uso Sistemas]],"T","P"),"N","F"),Parámetros!$M$2:$N$17,2,0),"Completar hasta 3ra sem. para evaluar a Probacionista"))</f>
        <v/>
      </c>
      <c r="AQ439" s="40"/>
      <c r="AR439" s="40"/>
      <c r="AS439" s="40"/>
      <c r="AT439" s="29"/>
      <c r="AU439" s="56"/>
      <c r="AV439" s="56"/>
      <c r="AW439" s="56"/>
      <c r="AX439" s="249" t="str">
        <f>IF(V439="","",EOMONTH(EDATE(Tabla1[[#This Row],[Fecha Finalización]],2),0))</f>
        <v/>
      </c>
      <c r="AY439" s="40"/>
      <c r="AZ439" s="250" t="str">
        <f>IF(V439="","",EOMONTH(EDATE(Tabla1[[#This Row],[Fecha Finalización]],3),0))</f>
        <v/>
      </c>
      <c r="BA439" s="40"/>
      <c r="BB439" s="40"/>
      <c r="BC439" s="237"/>
      <c r="BD439" s="235" t="str">
        <f>IF(F439="","",Tabla1[[#This Row],[sem 01]]&amp;Tabla1[[#This Row],[sem 02]]&amp;Tabla1[[#This Row],[sem 03]])</f>
        <v/>
      </c>
      <c r="BE439" s="236"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9"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10"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10"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10" t="str">
        <f>IF(Tabla1[[#This Row],[Fecha Inicio grupo]]="","",IFERROR(VLOOKUP(Tabla1[[#This Row],[Mes de Alta como miembro]],Parámetros!$AM$2:$AN$16,2,0),"01/01/1900"))</f>
        <v/>
      </c>
    </row>
    <row r="440" spans="1:63" ht="14.45">
      <c r="A440" s="69">
        <v>437</v>
      </c>
      <c r="B440" s="30"/>
      <c r="C440" s="35"/>
      <c r="D440" s="43"/>
      <c r="E440" s="65"/>
      <c r="F440" s="46"/>
      <c r="G440" s="46"/>
      <c r="H440" s="165"/>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1"/>
      <c r="P440" s="35"/>
      <c r="Q440" s="68"/>
      <c r="R440" s="68"/>
      <c r="S440" s="68"/>
      <c r="T440" s="68"/>
      <c r="U440" s="244" t="str">
        <f>IF(F440="","",Tabla1[[#This Row],[Fecha Inicio grupo]]+3*7-7)</f>
        <v/>
      </c>
      <c r="V440" s="245"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6"/>
      <c r="AP440" s="247" t="str">
        <f>IF(F440="","",IFERROR(VLOOKUP(SUBSTITUTE(SUBSTITUTE(Tabla1[[#This Row],[Uso Sistemas]],"T","P"),"N","F"),Parámetros!$M$2:$N$17,2,0),"Completar hasta 3ra sem. para evaluar a Probacionista"))</f>
        <v/>
      </c>
      <c r="AQ440" s="40"/>
      <c r="AR440" s="40"/>
      <c r="AS440" s="40"/>
      <c r="AT440" s="29"/>
      <c r="AU440" s="56"/>
      <c r="AV440" s="56"/>
      <c r="AW440" s="56"/>
      <c r="AX440" s="249" t="str">
        <f>IF(V440="","",EOMONTH(EDATE(Tabla1[[#This Row],[Fecha Finalización]],2),0))</f>
        <v/>
      </c>
      <c r="AY440" s="40"/>
      <c r="AZ440" s="250" t="str">
        <f>IF(V440="","",EOMONTH(EDATE(Tabla1[[#This Row],[Fecha Finalización]],3),0))</f>
        <v/>
      </c>
      <c r="BA440" s="40"/>
      <c r="BB440" s="40"/>
      <c r="BC440" s="237"/>
      <c r="BD440" s="235" t="str">
        <f>IF(F440="","",Tabla1[[#This Row],[sem 01]]&amp;Tabla1[[#This Row],[sem 02]]&amp;Tabla1[[#This Row],[sem 03]])</f>
        <v/>
      </c>
      <c r="BE440" s="236"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9"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10"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10"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10" t="str">
        <f>IF(Tabla1[[#This Row],[Fecha Inicio grupo]]="","",IFERROR(VLOOKUP(Tabla1[[#This Row],[Mes de Alta como miembro]],Parámetros!$AM$2:$AN$16,2,0),"01/01/1900"))</f>
        <v/>
      </c>
    </row>
    <row r="441" spans="1:63" ht="14.45">
      <c r="A441" s="69">
        <v>438</v>
      </c>
      <c r="B441" s="30"/>
      <c r="C441" s="35"/>
      <c r="D441" s="43"/>
      <c r="E441" s="65"/>
      <c r="F441" s="46"/>
      <c r="G441" s="46"/>
      <c r="H441" s="165"/>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1"/>
      <c r="P441" s="35"/>
      <c r="Q441" s="68"/>
      <c r="R441" s="68"/>
      <c r="S441" s="68"/>
      <c r="T441" s="68"/>
      <c r="U441" s="244" t="str">
        <f>IF(F441="","",Tabla1[[#This Row],[Fecha Inicio grupo]]+3*7-7)</f>
        <v/>
      </c>
      <c r="V441" s="245"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6"/>
      <c r="AP441" s="247" t="str">
        <f>IF(F441="","",IFERROR(VLOOKUP(SUBSTITUTE(SUBSTITUTE(Tabla1[[#This Row],[Uso Sistemas]],"T","P"),"N","F"),Parámetros!$M$2:$N$17,2,0),"Completar hasta 3ra sem. para evaluar a Probacionista"))</f>
        <v/>
      </c>
      <c r="AQ441" s="40"/>
      <c r="AR441" s="40"/>
      <c r="AS441" s="40"/>
      <c r="AT441" s="29"/>
      <c r="AU441" s="56"/>
      <c r="AV441" s="56"/>
      <c r="AW441" s="56"/>
      <c r="AX441" s="249" t="str">
        <f>IF(V441="","",EOMONTH(EDATE(Tabla1[[#This Row],[Fecha Finalización]],2),0))</f>
        <v/>
      </c>
      <c r="AY441" s="40"/>
      <c r="AZ441" s="250" t="str">
        <f>IF(V441="","",EOMONTH(EDATE(Tabla1[[#This Row],[Fecha Finalización]],3),0))</f>
        <v/>
      </c>
      <c r="BA441" s="40"/>
      <c r="BB441" s="40"/>
      <c r="BC441" s="237"/>
      <c r="BD441" s="235" t="str">
        <f>IF(F441="","",Tabla1[[#This Row],[sem 01]]&amp;Tabla1[[#This Row],[sem 02]]&amp;Tabla1[[#This Row],[sem 03]])</f>
        <v/>
      </c>
      <c r="BE441" s="236"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9"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10"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10"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10" t="str">
        <f>IF(Tabla1[[#This Row],[Fecha Inicio grupo]]="","",IFERROR(VLOOKUP(Tabla1[[#This Row],[Mes de Alta como miembro]],Parámetros!$AM$2:$AN$16,2,0),"01/01/1900"))</f>
        <v/>
      </c>
    </row>
    <row r="442" spans="1:63" ht="14.45">
      <c r="A442" s="69">
        <v>439</v>
      </c>
      <c r="B442" s="30"/>
      <c r="C442" s="35"/>
      <c r="D442" s="43"/>
      <c r="E442" s="65"/>
      <c r="F442" s="46"/>
      <c r="G442" s="46"/>
      <c r="H442" s="165"/>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1"/>
      <c r="P442" s="35"/>
      <c r="Q442" s="68"/>
      <c r="R442" s="68"/>
      <c r="S442" s="68"/>
      <c r="T442" s="68"/>
      <c r="U442" s="244" t="str">
        <f>IF(F442="","",Tabla1[[#This Row],[Fecha Inicio grupo]]+3*7-7)</f>
        <v/>
      </c>
      <c r="V442" s="245"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6"/>
      <c r="AP442" s="247" t="str">
        <f>IF(F442="","",IFERROR(VLOOKUP(SUBSTITUTE(SUBSTITUTE(Tabla1[[#This Row],[Uso Sistemas]],"T","P"),"N","F"),Parámetros!$M$2:$N$17,2,0),"Completar hasta 3ra sem. para evaluar a Probacionista"))</f>
        <v/>
      </c>
      <c r="AQ442" s="40"/>
      <c r="AR442" s="40"/>
      <c r="AS442" s="40"/>
      <c r="AT442" s="29"/>
      <c r="AU442" s="56"/>
      <c r="AV442" s="56"/>
      <c r="AW442" s="56"/>
      <c r="AX442" s="249" t="str">
        <f>IF(V442="","",EOMONTH(EDATE(Tabla1[[#This Row],[Fecha Finalización]],2),0))</f>
        <v/>
      </c>
      <c r="AY442" s="40"/>
      <c r="AZ442" s="250" t="str">
        <f>IF(V442="","",EOMONTH(EDATE(Tabla1[[#This Row],[Fecha Finalización]],3),0))</f>
        <v/>
      </c>
      <c r="BA442" s="40"/>
      <c r="BB442" s="40"/>
      <c r="BC442" s="237"/>
      <c r="BD442" s="235" t="str">
        <f>IF(F442="","",Tabla1[[#This Row],[sem 01]]&amp;Tabla1[[#This Row],[sem 02]]&amp;Tabla1[[#This Row],[sem 03]])</f>
        <v/>
      </c>
      <c r="BE442" s="236"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9"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10"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10"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10" t="str">
        <f>IF(Tabla1[[#This Row],[Fecha Inicio grupo]]="","",IFERROR(VLOOKUP(Tabla1[[#This Row],[Mes de Alta como miembro]],Parámetros!$AM$2:$AN$16,2,0),"01/01/1900"))</f>
        <v/>
      </c>
    </row>
    <row r="443" spans="1:63" ht="14.45">
      <c r="A443" s="69">
        <v>440</v>
      </c>
      <c r="B443" s="30"/>
      <c r="C443" s="35"/>
      <c r="D443" s="43"/>
      <c r="E443" s="65"/>
      <c r="F443" s="46"/>
      <c r="G443" s="46"/>
      <c r="H443" s="165"/>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1"/>
      <c r="P443" s="35"/>
      <c r="Q443" s="68"/>
      <c r="R443" s="68"/>
      <c r="S443" s="68"/>
      <c r="T443" s="68"/>
      <c r="U443" s="244" t="str">
        <f>IF(F443="","",Tabla1[[#This Row],[Fecha Inicio grupo]]+3*7-7)</f>
        <v/>
      </c>
      <c r="V443" s="245"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6"/>
      <c r="AP443" s="247" t="str">
        <f>IF(F443="","",IFERROR(VLOOKUP(SUBSTITUTE(SUBSTITUTE(Tabla1[[#This Row],[Uso Sistemas]],"T","P"),"N","F"),Parámetros!$M$2:$N$17,2,0),"Completar hasta 3ra sem. para evaluar a Probacionista"))</f>
        <v/>
      </c>
      <c r="AQ443" s="40"/>
      <c r="AR443" s="40"/>
      <c r="AS443" s="40"/>
      <c r="AT443" s="29"/>
      <c r="AU443" s="56"/>
      <c r="AV443" s="56"/>
      <c r="AW443" s="56"/>
      <c r="AX443" s="249" t="str">
        <f>IF(V443="","",EOMONTH(EDATE(Tabla1[[#This Row],[Fecha Finalización]],2),0))</f>
        <v/>
      </c>
      <c r="AY443" s="40"/>
      <c r="AZ443" s="250" t="str">
        <f>IF(V443="","",EOMONTH(EDATE(Tabla1[[#This Row],[Fecha Finalización]],3),0))</f>
        <v/>
      </c>
      <c r="BA443" s="40"/>
      <c r="BB443" s="40"/>
      <c r="BC443" s="237"/>
      <c r="BD443" s="235" t="str">
        <f>IF(F443="","",Tabla1[[#This Row],[sem 01]]&amp;Tabla1[[#This Row],[sem 02]]&amp;Tabla1[[#This Row],[sem 03]])</f>
        <v/>
      </c>
      <c r="BE443" s="236"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9"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10"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10"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10" t="str">
        <f>IF(Tabla1[[#This Row],[Fecha Inicio grupo]]="","",IFERROR(VLOOKUP(Tabla1[[#This Row],[Mes de Alta como miembro]],Parámetros!$AM$2:$AN$16,2,0),"01/01/1900"))</f>
        <v/>
      </c>
    </row>
    <row r="444" spans="1:63" ht="14.45">
      <c r="A444" s="69">
        <v>441</v>
      </c>
      <c r="B444" s="30"/>
      <c r="C444" s="35"/>
      <c r="D444" s="43"/>
      <c r="E444" s="65"/>
      <c r="F444" s="46"/>
      <c r="G444" s="46"/>
      <c r="H444" s="165"/>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1"/>
      <c r="P444" s="35"/>
      <c r="Q444" s="68"/>
      <c r="R444" s="68"/>
      <c r="S444" s="68"/>
      <c r="T444" s="68"/>
      <c r="U444" s="244" t="str">
        <f>IF(F444="","",Tabla1[[#This Row],[Fecha Inicio grupo]]+3*7-7)</f>
        <v/>
      </c>
      <c r="V444" s="245"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6"/>
      <c r="AP444" s="247" t="str">
        <f>IF(F444="","",IFERROR(VLOOKUP(SUBSTITUTE(SUBSTITUTE(Tabla1[[#This Row],[Uso Sistemas]],"T","P"),"N","F"),Parámetros!$M$2:$N$17,2,0),"Completar hasta 3ra sem. para evaluar a Probacionista"))</f>
        <v/>
      </c>
      <c r="AQ444" s="40"/>
      <c r="AR444" s="40"/>
      <c r="AS444" s="40"/>
      <c r="AT444" s="29"/>
      <c r="AU444" s="56"/>
      <c r="AV444" s="56"/>
      <c r="AW444" s="56"/>
      <c r="AX444" s="249" t="str">
        <f>IF(V444="","",EOMONTH(EDATE(Tabla1[[#This Row],[Fecha Finalización]],2),0))</f>
        <v/>
      </c>
      <c r="AY444" s="40"/>
      <c r="AZ444" s="250" t="str">
        <f>IF(V444="","",EOMONTH(EDATE(Tabla1[[#This Row],[Fecha Finalización]],3),0))</f>
        <v/>
      </c>
      <c r="BA444" s="40"/>
      <c r="BB444" s="40"/>
      <c r="BC444" s="237"/>
      <c r="BD444" s="235" t="str">
        <f>IF(F444="","",Tabla1[[#This Row],[sem 01]]&amp;Tabla1[[#This Row],[sem 02]]&amp;Tabla1[[#This Row],[sem 03]])</f>
        <v/>
      </c>
      <c r="BE444" s="236"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9"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10"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10"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10" t="str">
        <f>IF(Tabla1[[#This Row],[Fecha Inicio grupo]]="","",IFERROR(VLOOKUP(Tabla1[[#This Row],[Mes de Alta como miembro]],Parámetros!$AM$2:$AN$16,2,0),"01/01/1900"))</f>
        <v/>
      </c>
    </row>
    <row r="445" spans="1:63" ht="14.45">
      <c r="A445" s="69">
        <v>442</v>
      </c>
      <c r="B445" s="30"/>
      <c r="C445" s="35"/>
      <c r="D445" s="43"/>
      <c r="E445" s="65"/>
      <c r="F445" s="46"/>
      <c r="G445" s="46"/>
      <c r="H445" s="165"/>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1"/>
      <c r="P445" s="35"/>
      <c r="Q445" s="68"/>
      <c r="R445" s="68"/>
      <c r="S445" s="68"/>
      <c r="T445" s="68"/>
      <c r="U445" s="244" t="str">
        <f>IF(F445="","",Tabla1[[#This Row],[Fecha Inicio grupo]]+3*7-7)</f>
        <v/>
      </c>
      <c r="V445" s="245"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6"/>
      <c r="AP445" s="247" t="str">
        <f>IF(F445="","",IFERROR(VLOOKUP(SUBSTITUTE(SUBSTITUTE(Tabla1[[#This Row],[Uso Sistemas]],"T","P"),"N","F"),Parámetros!$M$2:$N$17,2,0),"Completar hasta 3ra sem. para evaluar a Probacionista"))</f>
        <v/>
      </c>
      <c r="AQ445" s="40"/>
      <c r="AR445" s="40"/>
      <c r="AS445" s="40"/>
      <c r="AT445" s="29"/>
      <c r="AU445" s="56"/>
      <c r="AV445" s="56"/>
      <c r="AW445" s="56"/>
      <c r="AX445" s="249" t="str">
        <f>IF(V445="","",EOMONTH(EDATE(Tabla1[[#This Row],[Fecha Finalización]],2),0))</f>
        <v/>
      </c>
      <c r="AY445" s="40"/>
      <c r="AZ445" s="250" t="str">
        <f>IF(V445="","",EOMONTH(EDATE(Tabla1[[#This Row],[Fecha Finalización]],3),0))</f>
        <v/>
      </c>
      <c r="BA445" s="40"/>
      <c r="BB445" s="40"/>
      <c r="BC445" s="237"/>
      <c r="BD445" s="235" t="str">
        <f>IF(F445="","",Tabla1[[#This Row],[sem 01]]&amp;Tabla1[[#This Row],[sem 02]]&amp;Tabla1[[#This Row],[sem 03]])</f>
        <v/>
      </c>
      <c r="BE445" s="236"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9"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10"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10"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10" t="str">
        <f>IF(Tabla1[[#This Row],[Fecha Inicio grupo]]="","",IFERROR(VLOOKUP(Tabla1[[#This Row],[Mes de Alta como miembro]],Parámetros!$AM$2:$AN$16,2,0),"01/01/1900"))</f>
        <v/>
      </c>
    </row>
    <row r="446" spans="1:63" ht="14.45">
      <c r="A446" s="69">
        <v>443</v>
      </c>
      <c r="B446" s="30"/>
      <c r="C446" s="35"/>
      <c r="D446" s="43"/>
      <c r="E446" s="65"/>
      <c r="F446" s="46"/>
      <c r="G446" s="46"/>
      <c r="H446" s="165"/>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1"/>
      <c r="P446" s="35"/>
      <c r="Q446" s="68"/>
      <c r="R446" s="68"/>
      <c r="S446" s="68"/>
      <c r="T446" s="68"/>
      <c r="U446" s="244" t="str">
        <f>IF(F446="","",Tabla1[[#This Row],[Fecha Inicio grupo]]+3*7-7)</f>
        <v/>
      </c>
      <c r="V446" s="245"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6"/>
      <c r="AP446" s="247" t="str">
        <f>IF(F446="","",IFERROR(VLOOKUP(SUBSTITUTE(SUBSTITUTE(Tabla1[[#This Row],[Uso Sistemas]],"T","P"),"N","F"),Parámetros!$M$2:$N$17,2,0),"Completar hasta 3ra sem. para evaluar a Probacionista"))</f>
        <v/>
      </c>
      <c r="AQ446" s="40"/>
      <c r="AR446" s="40"/>
      <c r="AS446" s="40"/>
      <c r="AT446" s="29"/>
      <c r="AU446" s="56"/>
      <c r="AV446" s="56"/>
      <c r="AW446" s="56"/>
      <c r="AX446" s="249" t="str">
        <f>IF(V446="","",EOMONTH(EDATE(Tabla1[[#This Row],[Fecha Finalización]],2),0))</f>
        <v/>
      </c>
      <c r="AY446" s="40"/>
      <c r="AZ446" s="250" t="str">
        <f>IF(V446="","",EOMONTH(EDATE(Tabla1[[#This Row],[Fecha Finalización]],3),0))</f>
        <v/>
      </c>
      <c r="BA446" s="40"/>
      <c r="BB446" s="40"/>
      <c r="BC446" s="237"/>
      <c r="BD446" s="235" t="str">
        <f>IF(F446="","",Tabla1[[#This Row],[sem 01]]&amp;Tabla1[[#This Row],[sem 02]]&amp;Tabla1[[#This Row],[sem 03]])</f>
        <v/>
      </c>
      <c r="BE446" s="236"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9"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10"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10"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10" t="str">
        <f>IF(Tabla1[[#This Row],[Fecha Inicio grupo]]="","",IFERROR(VLOOKUP(Tabla1[[#This Row],[Mes de Alta como miembro]],Parámetros!$AM$2:$AN$16,2,0),"01/01/1900"))</f>
        <v/>
      </c>
    </row>
    <row r="447" spans="1:63" ht="14.45">
      <c r="A447" s="69">
        <v>444</v>
      </c>
      <c r="B447" s="30"/>
      <c r="C447" s="35"/>
      <c r="D447" s="43"/>
      <c r="E447" s="65"/>
      <c r="F447" s="46"/>
      <c r="G447" s="46"/>
      <c r="H447" s="165"/>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1"/>
      <c r="P447" s="35"/>
      <c r="Q447" s="68"/>
      <c r="R447" s="68"/>
      <c r="S447" s="68"/>
      <c r="T447" s="68"/>
      <c r="U447" s="244" t="str">
        <f>IF(F447="","",Tabla1[[#This Row],[Fecha Inicio grupo]]+3*7-7)</f>
        <v/>
      </c>
      <c r="V447" s="245"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6"/>
      <c r="AP447" s="247" t="str">
        <f>IF(F447="","",IFERROR(VLOOKUP(SUBSTITUTE(SUBSTITUTE(Tabla1[[#This Row],[Uso Sistemas]],"T","P"),"N","F"),Parámetros!$M$2:$N$17,2,0),"Completar hasta 3ra sem. para evaluar a Probacionista"))</f>
        <v/>
      </c>
      <c r="AQ447" s="40"/>
      <c r="AR447" s="40"/>
      <c r="AS447" s="40"/>
      <c r="AT447" s="29"/>
      <c r="AU447" s="56"/>
      <c r="AV447" s="56"/>
      <c r="AW447" s="56"/>
      <c r="AX447" s="249" t="str">
        <f>IF(V447="","",EOMONTH(EDATE(Tabla1[[#This Row],[Fecha Finalización]],2),0))</f>
        <v/>
      </c>
      <c r="AY447" s="40"/>
      <c r="AZ447" s="250" t="str">
        <f>IF(V447="","",EOMONTH(EDATE(Tabla1[[#This Row],[Fecha Finalización]],3),0))</f>
        <v/>
      </c>
      <c r="BA447" s="40"/>
      <c r="BB447" s="40"/>
      <c r="BC447" s="237"/>
      <c r="BD447" s="235" t="str">
        <f>IF(F447="","",Tabla1[[#This Row],[sem 01]]&amp;Tabla1[[#This Row],[sem 02]]&amp;Tabla1[[#This Row],[sem 03]])</f>
        <v/>
      </c>
      <c r="BE447" s="236"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9"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10"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10"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10" t="str">
        <f>IF(Tabla1[[#This Row],[Fecha Inicio grupo]]="","",IFERROR(VLOOKUP(Tabla1[[#This Row],[Mes de Alta como miembro]],Parámetros!$AM$2:$AN$16,2,0),"01/01/1900"))</f>
        <v/>
      </c>
    </row>
    <row r="448" spans="1:63" ht="14.45">
      <c r="A448" s="69">
        <v>445</v>
      </c>
      <c r="B448" s="30"/>
      <c r="C448" s="35"/>
      <c r="D448" s="43"/>
      <c r="E448" s="65"/>
      <c r="F448" s="46"/>
      <c r="G448" s="46"/>
      <c r="H448" s="165"/>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1"/>
      <c r="P448" s="35"/>
      <c r="Q448" s="68"/>
      <c r="R448" s="68"/>
      <c r="S448" s="68"/>
      <c r="T448" s="68"/>
      <c r="U448" s="244" t="str">
        <f>IF(F448="","",Tabla1[[#This Row],[Fecha Inicio grupo]]+3*7-7)</f>
        <v/>
      </c>
      <c r="V448" s="245"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6"/>
      <c r="AP448" s="247" t="str">
        <f>IF(F448="","",IFERROR(VLOOKUP(SUBSTITUTE(SUBSTITUTE(Tabla1[[#This Row],[Uso Sistemas]],"T","P"),"N","F"),Parámetros!$M$2:$N$17,2,0),"Completar hasta 3ra sem. para evaluar a Probacionista"))</f>
        <v/>
      </c>
      <c r="AQ448" s="40"/>
      <c r="AR448" s="40"/>
      <c r="AS448" s="40"/>
      <c r="AT448" s="29"/>
      <c r="AU448" s="56"/>
      <c r="AV448" s="56"/>
      <c r="AW448" s="56"/>
      <c r="AX448" s="249" t="str">
        <f>IF(V448="","",EOMONTH(EDATE(Tabla1[[#This Row],[Fecha Finalización]],2),0))</f>
        <v/>
      </c>
      <c r="AY448" s="40"/>
      <c r="AZ448" s="250" t="str">
        <f>IF(V448="","",EOMONTH(EDATE(Tabla1[[#This Row],[Fecha Finalización]],3),0))</f>
        <v/>
      </c>
      <c r="BA448" s="40"/>
      <c r="BB448" s="40"/>
      <c r="BC448" s="237"/>
      <c r="BD448" s="235" t="str">
        <f>IF(F448="","",Tabla1[[#This Row],[sem 01]]&amp;Tabla1[[#This Row],[sem 02]]&amp;Tabla1[[#This Row],[sem 03]])</f>
        <v/>
      </c>
      <c r="BE448" s="236"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9"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10"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10"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10" t="str">
        <f>IF(Tabla1[[#This Row],[Fecha Inicio grupo]]="","",IFERROR(VLOOKUP(Tabla1[[#This Row],[Mes de Alta como miembro]],Parámetros!$AM$2:$AN$16,2,0),"01/01/1900"))</f>
        <v/>
      </c>
    </row>
    <row r="449" spans="1:63" ht="14.45">
      <c r="A449" s="69">
        <v>446</v>
      </c>
      <c r="B449" s="30"/>
      <c r="C449" s="35"/>
      <c r="D449" s="43"/>
      <c r="E449" s="65"/>
      <c r="F449" s="46"/>
      <c r="G449" s="46"/>
      <c r="H449" s="165"/>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1"/>
      <c r="P449" s="35"/>
      <c r="Q449" s="68"/>
      <c r="R449" s="68"/>
      <c r="S449" s="68"/>
      <c r="T449" s="68"/>
      <c r="U449" s="244" t="str">
        <f>IF(F449="","",Tabla1[[#This Row],[Fecha Inicio grupo]]+3*7-7)</f>
        <v/>
      </c>
      <c r="V449" s="245"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6"/>
      <c r="AP449" s="247" t="str">
        <f>IF(F449="","",IFERROR(VLOOKUP(SUBSTITUTE(SUBSTITUTE(Tabla1[[#This Row],[Uso Sistemas]],"T","P"),"N","F"),Parámetros!$M$2:$N$17,2,0),"Completar hasta 3ra sem. para evaluar a Probacionista"))</f>
        <v/>
      </c>
      <c r="AQ449" s="40"/>
      <c r="AR449" s="40"/>
      <c r="AS449" s="40"/>
      <c r="AT449" s="29"/>
      <c r="AU449" s="56"/>
      <c r="AV449" s="56"/>
      <c r="AW449" s="56"/>
      <c r="AX449" s="249" t="str">
        <f>IF(V449="","",EOMONTH(EDATE(Tabla1[[#This Row],[Fecha Finalización]],2),0))</f>
        <v/>
      </c>
      <c r="AY449" s="40"/>
      <c r="AZ449" s="250" t="str">
        <f>IF(V449="","",EOMONTH(EDATE(Tabla1[[#This Row],[Fecha Finalización]],3),0))</f>
        <v/>
      </c>
      <c r="BA449" s="40"/>
      <c r="BB449" s="40"/>
      <c r="BC449" s="237"/>
      <c r="BD449" s="235" t="str">
        <f>IF(F449="","",Tabla1[[#This Row],[sem 01]]&amp;Tabla1[[#This Row],[sem 02]]&amp;Tabla1[[#This Row],[sem 03]])</f>
        <v/>
      </c>
      <c r="BE449" s="236"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9"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10"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10"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10" t="str">
        <f>IF(Tabla1[[#This Row],[Fecha Inicio grupo]]="","",IFERROR(VLOOKUP(Tabla1[[#This Row],[Mes de Alta como miembro]],Parámetros!$AM$2:$AN$16,2,0),"01/01/1900"))</f>
        <v/>
      </c>
    </row>
    <row r="450" spans="1:63" ht="14.45">
      <c r="A450" s="69">
        <v>447</v>
      </c>
      <c r="B450" s="30"/>
      <c r="C450" s="35"/>
      <c r="D450" s="43"/>
      <c r="E450" s="65"/>
      <c r="F450" s="46"/>
      <c r="G450" s="46"/>
      <c r="H450" s="165"/>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1"/>
      <c r="P450" s="35"/>
      <c r="Q450" s="68"/>
      <c r="R450" s="68"/>
      <c r="S450" s="68"/>
      <c r="T450" s="68"/>
      <c r="U450" s="244" t="str">
        <f>IF(F450="","",Tabla1[[#This Row],[Fecha Inicio grupo]]+3*7-7)</f>
        <v/>
      </c>
      <c r="V450" s="245"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6"/>
      <c r="AP450" s="247" t="str">
        <f>IF(F450="","",IFERROR(VLOOKUP(SUBSTITUTE(SUBSTITUTE(Tabla1[[#This Row],[Uso Sistemas]],"T","P"),"N","F"),Parámetros!$M$2:$N$17,2,0),"Completar hasta 3ra sem. para evaluar a Probacionista"))</f>
        <v/>
      </c>
      <c r="AQ450" s="40"/>
      <c r="AR450" s="40"/>
      <c r="AS450" s="40"/>
      <c r="AT450" s="29"/>
      <c r="AU450" s="56"/>
      <c r="AV450" s="56"/>
      <c r="AW450" s="56"/>
      <c r="AX450" s="249" t="str">
        <f>IF(V450="","",EOMONTH(EDATE(Tabla1[[#This Row],[Fecha Finalización]],2),0))</f>
        <v/>
      </c>
      <c r="AY450" s="40"/>
      <c r="AZ450" s="250" t="str">
        <f>IF(V450="","",EOMONTH(EDATE(Tabla1[[#This Row],[Fecha Finalización]],3),0))</f>
        <v/>
      </c>
      <c r="BA450" s="40"/>
      <c r="BB450" s="40"/>
      <c r="BC450" s="237"/>
      <c r="BD450" s="235" t="str">
        <f>IF(F450="","",Tabla1[[#This Row],[sem 01]]&amp;Tabla1[[#This Row],[sem 02]]&amp;Tabla1[[#This Row],[sem 03]])</f>
        <v/>
      </c>
      <c r="BE450" s="236"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9"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10"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10"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10" t="str">
        <f>IF(Tabla1[[#This Row],[Fecha Inicio grupo]]="","",IFERROR(VLOOKUP(Tabla1[[#This Row],[Mes de Alta como miembro]],Parámetros!$AM$2:$AN$16,2,0),"01/01/1900"))</f>
        <v/>
      </c>
    </row>
    <row r="451" spans="1:63" ht="14.45">
      <c r="A451" s="69">
        <v>448</v>
      </c>
      <c r="B451" s="30"/>
      <c r="C451" s="35"/>
      <c r="D451" s="43"/>
      <c r="E451" s="65"/>
      <c r="F451" s="46"/>
      <c r="G451" s="46"/>
      <c r="H451" s="165"/>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1"/>
      <c r="P451" s="35"/>
      <c r="Q451" s="68"/>
      <c r="R451" s="68"/>
      <c r="S451" s="68"/>
      <c r="T451" s="68"/>
      <c r="U451" s="244" t="str">
        <f>IF(F451="","",Tabla1[[#This Row],[Fecha Inicio grupo]]+3*7-7)</f>
        <v/>
      </c>
      <c r="V451" s="245"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6"/>
      <c r="AP451" s="247" t="str">
        <f>IF(F451="","",IFERROR(VLOOKUP(SUBSTITUTE(SUBSTITUTE(Tabla1[[#This Row],[Uso Sistemas]],"T","P"),"N","F"),Parámetros!$M$2:$N$17,2,0),"Completar hasta 3ra sem. para evaluar a Probacionista"))</f>
        <v/>
      </c>
      <c r="AQ451" s="40"/>
      <c r="AR451" s="40"/>
      <c r="AS451" s="40"/>
      <c r="AT451" s="29"/>
      <c r="AU451" s="56"/>
      <c r="AV451" s="56"/>
      <c r="AW451" s="56"/>
      <c r="AX451" s="249" t="str">
        <f>IF(V451="","",EOMONTH(EDATE(Tabla1[[#This Row],[Fecha Finalización]],2),0))</f>
        <v/>
      </c>
      <c r="AY451" s="40"/>
      <c r="AZ451" s="250" t="str">
        <f>IF(V451="","",EOMONTH(EDATE(Tabla1[[#This Row],[Fecha Finalización]],3),0))</f>
        <v/>
      </c>
      <c r="BA451" s="40"/>
      <c r="BB451" s="40"/>
      <c r="BC451" s="237"/>
      <c r="BD451" s="235" t="str">
        <f>IF(F451="","",Tabla1[[#This Row],[sem 01]]&amp;Tabla1[[#This Row],[sem 02]]&amp;Tabla1[[#This Row],[sem 03]])</f>
        <v/>
      </c>
      <c r="BE451" s="236"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9"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10"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10"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10" t="str">
        <f>IF(Tabla1[[#This Row],[Fecha Inicio grupo]]="","",IFERROR(VLOOKUP(Tabla1[[#This Row],[Mes de Alta como miembro]],Parámetros!$AM$2:$AN$16,2,0),"01/01/1900"))</f>
        <v/>
      </c>
    </row>
    <row r="452" spans="1:63" ht="14.45">
      <c r="A452" s="69">
        <v>449</v>
      </c>
      <c r="B452" s="30"/>
      <c r="C452" s="35"/>
      <c r="D452" s="43"/>
      <c r="E452" s="65"/>
      <c r="F452" s="46"/>
      <c r="G452" s="46"/>
      <c r="H452" s="165"/>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1"/>
      <c r="P452" s="35"/>
      <c r="Q452" s="68"/>
      <c r="R452" s="68"/>
      <c r="S452" s="68"/>
      <c r="T452" s="68"/>
      <c r="U452" s="244" t="str">
        <f>IF(F452="","",Tabla1[[#This Row],[Fecha Inicio grupo]]+3*7-7)</f>
        <v/>
      </c>
      <c r="V452" s="245"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6"/>
      <c r="AP452" s="247" t="str">
        <f>IF(F452="","",IFERROR(VLOOKUP(SUBSTITUTE(SUBSTITUTE(Tabla1[[#This Row],[Uso Sistemas]],"T","P"),"N","F"),Parámetros!$M$2:$N$17,2,0),"Completar hasta 3ra sem. para evaluar a Probacionista"))</f>
        <v/>
      </c>
      <c r="AQ452" s="40"/>
      <c r="AR452" s="40"/>
      <c r="AS452" s="40"/>
      <c r="AT452" s="29"/>
      <c r="AU452" s="56"/>
      <c r="AV452" s="56"/>
      <c r="AW452" s="56"/>
      <c r="AX452" s="249" t="str">
        <f>IF(V452="","",EOMONTH(EDATE(Tabla1[[#This Row],[Fecha Finalización]],2),0))</f>
        <v/>
      </c>
      <c r="AY452" s="40"/>
      <c r="AZ452" s="250" t="str">
        <f>IF(V452="","",EOMONTH(EDATE(Tabla1[[#This Row],[Fecha Finalización]],3),0))</f>
        <v/>
      </c>
      <c r="BA452" s="40"/>
      <c r="BB452" s="40"/>
      <c r="BC452" s="237"/>
      <c r="BD452" s="235" t="str">
        <f>IF(F452="","",Tabla1[[#This Row],[sem 01]]&amp;Tabla1[[#This Row],[sem 02]]&amp;Tabla1[[#This Row],[sem 03]])</f>
        <v/>
      </c>
      <c r="BE452" s="236"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9"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10"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10"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10" t="str">
        <f>IF(Tabla1[[#This Row],[Fecha Inicio grupo]]="","",IFERROR(VLOOKUP(Tabla1[[#This Row],[Mes de Alta como miembro]],Parámetros!$AM$2:$AN$16,2,0),"01/01/1900"))</f>
        <v/>
      </c>
    </row>
    <row r="453" spans="1:63" ht="14.45">
      <c r="A453" s="69">
        <v>450</v>
      </c>
      <c r="B453" s="30"/>
      <c r="C453" s="35"/>
      <c r="D453" s="43"/>
      <c r="E453" s="65"/>
      <c r="F453" s="46"/>
      <c r="G453" s="46"/>
      <c r="H453" s="165"/>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1"/>
      <c r="P453" s="35"/>
      <c r="Q453" s="68"/>
      <c r="R453" s="68"/>
      <c r="S453" s="68"/>
      <c r="T453" s="68"/>
      <c r="U453" s="244" t="str">
        <f>IF(F453="","",Tabla1[[#This Row],[Fecha Inicio grupo]]+3*7-7)</f>
        <v/>
      </c>
      <c r="V453" s="245"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6"/>
      <c r="AP453" s="247" t="str">
        <f>IF(F453="","",IFERROR(VLOOKUP(SUBSTITUTE(SUBSTITUTE(Tabla1[[#This Row],[Uso Sistemas]],"T","P"),"N","F"),Parámetros!$M$2:$N$17,2,0),"Completar hasta 3ra sem. para evaluar a Probacionista"))</f>
        <v/>
      </c>
      <c r="AQ453" s="40"/>
      <c r="AR453" s="40"/>
      <c r="AS453" s="40"/>
      <c r="AT453" s="29"/>
      <c r="AU453" s="56"/>
      <c r="AV453" s="56"/>
      <c r="AW453" s="56"/>
      <c r="AX453" s="249" t="str">
        <f>IF(V453="","",EOMONTH(EDATE(Tabla1[[#This Row],[Fecha Finalización]],2),0))</f>
        <v/>
      </c>
      <c r="AY453" s="40"/>
      <c r="AZ453" s="250" t="str">
        <f>IF(V453="","",EOMONTH(EDATE(Tabla1[[#This Row],[Fecha Finalización]],3),0))</f>
        <v/>
      </c>
      <c r="BA453" s="40"/>
      <c r="BB453" s="40"/>
      <c r="BC453" s="237"/>
      <c r="BD453" s="235" t="str">
        <f>IF(F453="","",Tabla1[[#This Row],[sem 01]]&amp;Tabla1[[#This Row],[sem 02]]&amp;Tabla1[[#This Row],[sem 03]])</f>
        <v/>
      </c>
      <c r="BE453" s="236"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9"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10"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10"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10" t="str">
        <f>IF(Tabla1[[#This Row],[Fecha Inicio grupo]]="","",IFERROR(VLOOKUP(Tabla1[[#This Row],[Mes de Alta como miembro]],Parámetros!$AM$2:$AN$16,2,0),"01/01/1900"))</f>
        <v/>
      </c>
    </row>
    <row r="454" spans="1:63" ht="14.45">
      <c r="A454" s="69">
        <v>451</v>
      </c>
      <c r="B454" s="30"/>
      <c r="C454" s="35"/>
      <c r="D454" s="43"/>
      <c r="E454" s="65"/>
      <c r="F454" s="46"/>
      <c r="G454" s="46"/>
      <c r="H454" s="165"/>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1"/>
      <c r="P454" s="35"/>
      <c r="Q454" s="68"/>
      <c r="R454" s="68"/>
      <c r="S454" s="68"/>
      <c r="T454" s="68"/>
      <c r="U454" s="244" t="str">
        <f>IF(F454="","",Tabla1[[#This Row],[Fecha Inicio grupo]]+3*7-7)</f>
        <v/>
      </c>
      <c r="V454" s="245"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6"/>
      <c r="AP454" s="247" t="str">
        <f>IF(F454="","",IFERROR(VLOOKUP(SUBSTITUTE(SUBSTITUTE(Tabla1[[#This Row],[Uso Sistemas]],"T","P"),"N","F"),Parámetros!$M$2:$N$17,2,0),"Completar hasta 3ra sem. para evaluar a Probacionista"))</f>
        <v/>
      </c>
      <c r="AQ454" s="40"/>
      <c r="AR454" s="40"/>
      <c r="AS454" s="40"/>
      <c r="AT454" s="29"/>
      <c r="AU454" s="56"/>
      <c r="AV454" s="56"/>
      <c r="AW454" s="56"/>
      <c r="AX454" s="249" t="str">
        <f>IF(V454="","",EOMONTH(EDATE(Tabla1[[#This Row],[Fecha Finalización]],2),0))</f>
        <v/>
      </c>
      <c r="AY454" s="40"/>
      <c r="AZ454" s="250" t="str">
        <f>IF(V454="","",EOMONTH(EDATE(Tabla1[[#This Row],[Fecha Finalización]],3),0))</f>
        <v/>
      </c>
      <c r="BA454" s="40"/>
      <c r="BB454" s="40"/>
      <c r="BC454" s="237"/>
      <c r="BD454" s="235" t="str">
        <f>IF(F454="","",Tabla1[[#This Row],[sem 01]]&amp;Tabla1[[#This Row],[sem 02]]&amp;Tabla1[[#This Row],[sem 03]])</f>
        <v/>
      </c>
      <c r="BE454" s="236"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9"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10"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10"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10" t="str">
        <f>IF(Tabla1[[#This Row],[Fecha Inicio grupo]]="","",IFERROR(VLOOKUP(Tabla1[[#This Row],[Mes de Alta como miembro]],Parámetros!$AM$2:$AN$16,2,0),"01/01/1900"))</f>
        <v/>
      </c>
    </row>
    <row r="455" spans="1:63" ht="14.45">
      <c r="A455" s="69">
        <v>452</v>
      </c>
      <c r="B455" s="30"/>
      <c r="C455" s="35"/>
      <c r="D455" s="43"/>
      <c r="E455" s="65"/>
      <c r="F455" s="46"/>
      <c r="G455" s="46"/>
      <c r="H455" s="165"/>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1"/>
      <c r="P455" s="35"/>
      <c r="Q455" s="68"/>
      <c r="R455" s="68"/>
      <c r="S455" s="68"/>
      <c r="T455" s="68"/>
      <c r="U455" s="244" t="str">
        <f>IF(F455="","",Tabla1[[#This Row],[Fecha Inicio grupo]]+3*7-7)</f>
        <v/>
      </c>
      <c r="V455" s="245"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6"/>
      <c r="AP455" s="247" t="str">
        <f>IF(F455="","",IFERROR(VLOOKUP(SUBSTITUTE(SUBSTITUTE(Tabla1[[#This Row],[Uso Sistemas]],"T","P"),"N","F"),Parámetros!$M$2:$N$17,2,0),"Completar hasta 3ra sem. para evaluar a Probacionista"))</f>
        <v/>
      </c>
      <c r="AQ455" s="40"/>
      <c r="AR455" s="40"/>
      <c r="AS455" s="40"/>
      <c r="AT455" s="29"/>
      <c r="AU455" s="56"/>
      <c r="AV455" s="56"/>
      <c r="AW455" s="56"/>
      <c r="AX455" s="249" t="str">
        <f>IF(V455="","",EOMONTH(EDATE(Tabla1[[#This Row],[Fecha Finalización]],2),0))</f>
        <v/>
      </c>
      <c r="AY455" s="40"/>
      <c r="AZ455" s="250" t="str">
        <f>IF(V455="","",EOMONTH(EDATE(Tabla1[[#This Row],[Fecha Finalización]],3),0))</f>
        <v/>
      </c>
      <c r="BA455" s="40"/>
      <c r="BB455" s="40"/>
      <c r="BC455" s="237"/>
      <c r="BD455" s="235" t="str">
        <f>IF(F455="","",Tabla1[[#This Row],[sem 01]]&amp;Tabla1[[#This Row],[sem 02]]&amp;Tabla1[[#This Row],[sem 03]])</f>
        <v/>
      </c>
      <c r="BE455" s="236"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9"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10"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10"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10" t="str">
        <f>IF(Tabla1[[#This Row],[Fecha Inicio grupo]]="","",IFERROR(VLOOKUP(Tabla1[[#This Row],[Mes de Alta como miembro]],Parámetros!$AM$2:$AN$16,2,0),"01/01/1900"))</f>
        <v/>
      </c>
    </row>
    <row r="456" spans="1:63" ht="14.45">
      <c r="A456" s="69">
        <v>453</v>
      </c>
      <c r="B456" s="30"/>
      <c r="C456" s="35"/>
      <c r="D456" s="43"/>
      <c r="E456" s="65"/>
      <c r="F456" s="46"/>
      <c r="G456" s="46"/>
      <c r="H456" s="165"/>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1"/>
      <c r="P456" s="35"/>
      <c r="Q456" s="68"/>
      <c r="R456" s="68"/>
      <c r="S456" s="68"/>
      <c r="T456" s="68"/>
      <c r="U456" s="244" t="str">
        <f>IF(F456="","",Tabla1[[#This Row],[Fecha Inicio grupo]]+3*7-7)</f>
        <v/>
      </c>
      <c r="V456" s="245"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6"/>
      <c r="AP456" s="247" t="str">
        <f>IF(F456="","",IFERROR(VLOOKUP(SUBSTITUTE(SUBSTITUTE(Tabla1[[#This Row],[Uso Sistemas]],"T","P"),"N","F"),Parámetros!$M$2:$N$17,2,0),"Completar hasta 3ra sem. para evaluar a Probacionista"))</f>
        <v/>
      </c>
      <c r="AQ456" s="40"/>
      <c r="AR456" s="40"/>
      <c r="AS456" s="40"/>
      <c r="AT456" s="29"/>
      <c r="AU456" s="56"/>
      <c r="AV456" s="56"/>
      <c r="AW456" s="56"/>
      <c r="AX456" s="249" t="str">
        <f>IF(V456="","",EOMONTH(EDATE(Tabla1[[#This Row],[Fecha Finalización]],2),0))</f>
        <v/>
      </c>
      <c r="AY456" s="40"/>
      <c r="AZ456" s="250" t="str">
        <f>IF(V456="","",EOMONTH(EDATE(Tabla1[[#This Row],[Fecha Finalización]],3),0))</f>
        <v/>
      </c>
      <c r="BA456" s="40"/>
      <c r="BB456" s="40"/>
      <c r="BC456" s="237"/>
      <c r="BD456" s="235" t="str">
        <f>IF(F456="","",Tabla1[[#This Row],[sem 01]]&amp;Tabla1[[#This Row],[sem 02]]&amp;Tabla1[[#This Row],[sem 03]])</f>
        <v/>
      </c>
      <c r="BE456" s="236"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9"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10"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10"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10" t="str">
        <f>IF(Tabla1[[#This Row],[Fecha Inicio grupo]]="","",IFERROR(VLOOKUP(Tabla1[[#This Row],[Mes de Alta como miembro]],Parámetros!$AM$2:$AN$16,2,0),"01/01/1900"))</f>
        <v/>
      </c>
    </row>
    <row r="457" spans="1:63" ht="14.45">
      <c r="A457" s="69">
        <v>454</v>
      </c>
      <c r="B457" s="30"/>
      <c r="C457" s="35"/>
      <c r="D457" s="43"/>
      <c r="E457" s="65"/>
      <c r="F457" s="46"/>
      <c r="G457" s="46"/>
      <c r="H457" s="165"/>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1"/>
      <c r="P457" s="35"/>
      <c r="Q457" s="68"/>
      <c r="R457" s="68"/>
      <c r="S457" s="68"/>
      <c r="T457" s="68"/>
      <c r="U457" s="244" t="str">
        <f>IF(F457="","",Tabla1[[#This Row],[Fecha Inicio grupo]]+3*7-7)</f>
        <v/>
      </c>
      <c r="V457" s="245"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6"/>
      <c r="AP457" s="247" t="str">
        <f>IF(F457="","",IFERROR(VLOOKUP(SUBSTITUTE(SUBSTITUTE(Tabla1[[#This Row],[Uso Sistemas]],"T","P"),"N","F"),Parámetros!$M$2:$N$17,2,0),"Completar hasta 3ra sem. para evaluar a Probacionista"))</f>
        <v/>
      </c>
      <c r="AQ457" s="40"/>
      <c r="AR457" s="40"/>
      <c r="AS457" s="40"/>
      <c r="AT457" s="29"/>
      <c r="AU457" s="56"/>
      <c r="AV457" s="56"/>
      <c r="AW457" s="56"/>
      <c r="AX457" s="249" t="str">
        <f>IF(V457="","",EOMONTH(EDATE(Tabla1[[#This Row],[Fecha Finalización]],2),0))</f>
        <v/>
      </c>
      <c r="AY457" s="40"/>
      <c r="AZ457" s="250" t="str">
        <f>IF(V457="","",EOMONTH(EDATE(Tabla1[[#This Row],[Fecha Finalización]],3),0))</f>
        <v/>
      </c>
      <c r="BA457" s="40"/>
      <c r="BB457" s="40"/>
      <c r="BC457" s="237"/>
      <c r="BD457" s="235" t="str">
        <f>IF(F457="","",Tabla1[[#This Row],[sem 01]]&amp;Tabla1[[#This Row],[sem 02]]&amp;Tabla1[[#This Row],[sem 03]])</f>
        <v/>
      </c>
      <c r="BE457" s="236"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9"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10"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10"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10" t="str">
        <f>IF(Tabla1[[#This Row],[Fecha Inicio grupo]]="","",IFERROR(VLOOKUP(Tabla1[[#This Row],[Mes de Alta como miembro]],Parámetros!$AM$2:$AN$16,2,0),"01/01/1900"))</f>
        <v/>
      </c>
    </row>
    <row r="458" spans="1:63" ht="14.45">
      <c r="A458" s="69">
        <v>455</v>
      </c>
      <c r="B458" s="30"/>
      <c r="C458" s="35"/>
      <c r="D458" s="43"/>
      <c r="E458" s="65"/>
      <c r="F458" s="46"/>
      <c r="G458" s="46"/>
      <c r="H458" s="165"/>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1"/>
      <c r="P458" s="35"/>
      <c r="Q458" s="68"/>
      <c r="R458" s="68"/>
      <c r="S458" s="68"/>
      <c r="T458" s="68"/>
      <c r="U458" s="244" t="str">
        <f>IF(F458="","",Tabla1[[#This Row],[Fecha Inicio grupo]]+3*7-7)</f>
        <v/>
      </c>
      <c r="V458" s="245"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6"/>
      <c r="AP458" s="247" t="str">
        <f>IF(F458="","",IFERROR(VLOOKUP(SUBSTITUTE(SUBSTITUTE(Tabla1[[#This Row],[Uso Sistemas]],"T","P"),"N","F"),Parámetros!$M$2:$N$17,2,0),"Completar hasta 3ra sem. para evaluar a Probacionista"))</f>
        <v/>
      </c>
      <c r="AQ458" s="40"/>
      <c r="AR458" s="40"/>
      <c r="AS458" s="40"/>
      <c r="AT458" s="29"/>
      <c r="AU458" s="56"/>
      <c r="AV458" s="56"/>
      <c r="AW458" s="56"/>
      <c r="AX458" s="249" t="str">
        <f>IF(V458="","",EOMONTH(EDATE(Tabla1[[#This Row],[Fecha Finalización]],2),0))</f>
        <v/>
      </c>
      <c r="AY458" s="40"/>
      <c r="AZ458" s="250" t="str">
        <f>IF(V458="","",EOMONTH(EDATE(Tabla1[[#This Row],[Fecha Finalización]],3),0))</f>
        <v/>
      </c>
      <c r="BA458" s="40"/>
      <c r="BB458" s="40"/>
      <c r="BC458" s="237"/>
      <c r="BD458" s="235" t="str">
        <f>IF(F458="","",Tabla1[[#This Row],[sem 01]]&amp;Tabla1[[#This Row],[sem 02]]&amp;Tabla1[[#This Row],[sem 03]])</f>
        <v/>
      </c>
      <c r="BE458" s="236"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9"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10"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10"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10" t="str">
        <f>IF(Tabla1[[#This Row],[Fecha Inicio grupo]]="","",IFERROR(VLOOKUP(Tabla1[[#This Row],[Mes de Alta como miembro]],Parámetros!$AM$2:$AN$16,2,0),"01/01/1900"))</f>
        <v/>
      </c>
    </row>
    <row r="459" spans="1:63" ht="14.45">
      <c r="A459" s="69">
        <v>456</v>
      </c>
      <c r="B459" s="30"/>
      <c r="C459" s="35"/>
      <c r="D459" s="43"/>
      <c r="E459" s="65"/>
      <c r="F459" s="46"/>
      <c r="G459" s="46"/>
      <c r="H459" s="165"/>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1"/>
      <c r="P459" s="35"/>
      <c r="Q459" s="68"/>
      <c r="R459" s="68"/>
      <c r="S459" s="68"/>
      <c r="T459" s="68"/>
      <c r="U459" s="244" t="str">
        <f>IF(F459="","",Tabla1[[#This Row],[Fecha Inicio grupo]]+3*7-7)</f>
        <v/>
      </c>
      <c r="V459" s="245"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6"/>
      <c r="AP459" s="247" t="str">
        <f>IF(F459="","",IFERROR(VLOOKUP(SUBSTITUTE(SUBSTITUTE(Tabla1[[#This Row],[Uso Sistemas]],"T","P"),"N","F"),Parámetros!$M$2:$N$17,2,0),"Completar hasta 3ra sem. para evaluar a Probacionista"))</f>
        <v/>
      </c>
      <c r="AQ459" s="40"/>
      <c r="AR459" s="40"/>
      <c r="AS459" s="40"/>
      <c r="AT459" s="29"/>
      <c r="AU459" s="56"/>
      <c r="AV459" s="56"/>
      <c r="AW459" s="56"/>
      <c r="AX459" s="249" t="str">
        <f>IF(V459="","",EOMONTH(EDATE(Tabla1[[#This Row],[Fecha Finalización]],2),0))</f>
        <v/>
      </c>
      <c r="AY459" s="40"/>
      <c r="AZ459" s="250" t="str">
        <f>IF(V459="","",EOMONTH(EDATE(Tabla1[[#This Row],[Fecha Finalización]],3),0))</f>
        <v/>
      </c>
      <c r="BA459" s="40"/>
      <c r="BB459" s="40"/>
      <c r="BC459" s="237"/>
      <c r="BD459" s="235" t="str">
        <f>IF(F459="","",Tabla1[[#This Row],[sem 01]]&amp;Tabla1[[#This Row],[sem 02]]&amp;Tabla1[[#This Row],[sem 03]])</f>
        <v/>
      </c>
      <c r="BE459" s="236"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9"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10"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10"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10" t="str">
        <f>IF(Tabla1[[#This Row],[Fecha Inicio grupo]]="","",IFERROR(VLOOKUP(Tabla1[[#This Row],[Mes de Alta como miembro]],Parámetros!$AM$2:$AN$16,2,0),"01/01/1900"))</f>
        <v/>
      </c>
    </row>
    <row r="460" spans="1:63" ht="14.45">
      <c r="A460" s="69">
        <v>457</v>
      </c>
      <c r="B460" s="30"/>
      <c r="C460" s="35"/>
      <c r="D460" s="43"/>
      <c r="E460" s="65"/>
      <c r="F460" s="46"/>
      <c r="G460" s="46"/>
      <c r="H460" s="165"/>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1"/>
      <c r="P460" s="35"/>
      <c r="Q460" s="68"/>
      <c r="R460" s="68"/>
      <c r="S460" s="68"/>
      <c r="T460" s="68"/>
      <c r="U460" s="244" t="str">
        <f>IF(F460="","",Tabla1[[#This Row],[Fecha Inicio grupo]]+3*7-7)</f>
        <v/>
      </c>
      <c r="V460" s="245"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6"/>
      <c r="AP460" s="247" t="str">
        <f>IF(F460="","",IFERROR(VLOOKUP(SUBSTITUTE(SUBSTITUTE(Tabla1[[#This Row],[Uso Sistemas]],"T","P"),"N","F"),Parámetros!$M$2:$N$17,2,0),"Completar hasta 3ra sem. para evaluar a Probacionista"))</f>
        <v/>
      </c>
      <c r="AQ460" s="40"/>
      <c r="AR460" s="40"/>
      <c r="AS460" s="40"/>
      <c r="AT460" s="29"/>
      <c r="AU460" s="56"/>
      <c r="AV460" s="56"/>
      <c r="AW460" s="56"/>
      <c r="AX460" s="249" t="str">
        <f>IF(V460="","",EOMONTH(EDATE(Tabla1[[#This Row],[Fecha Finalización]],2),0))</f>
        <v/>
      </c>
      <c r="AY460" s="40"/>
      <c r="AZ460" s="250" t="str">
        <f>IF(V460="","",EOMONTH(EDATE(Tabla1[[#This Row],[Fecha Finalización]],3),0))</f>
        <v/>
      </c>
      <c r="BA460" s="40"/>
      <c r="BB460" s="40"/>
      <c r="BC460" s="237"/>
      <c r="BD460" s="235" t="str">
        <f>IF(F460="","",Tabla1[[#This Row],[sem 01]]&amp;Tabla1[[#This Row],[sem 02]]&amp;Tabla1[[#This Row],[sem 03]])</f>
        <v/>
      </c>
      <c r="BE460" s="236"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9"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10"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10"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10" t="str">
        <f>IF(Tabla1[[#This Row],[Fecha Inicio grupo]]="","",IFERROR(VLOOKUP(Tabla1[[#This Row],[Mes de Alta como miembro]],Parámetros!$AM$2:$AN$16,2,0),"01/01/1900"))</f>
        <v/>
      </c>
    </row>
    <row r="461" spans="1:63" ht="14.45">
      <c r="A461" s="69">
        <v>458</v>
      </c>
      <c r="B461" s="30"/>
      <c r="C461" s="35"/>
      <c r="D461" s="43"/>
      <c r="E461" s="65"/>
      <c r="F461" s="46"/>
      <c r="G461" s="46"/>
      <c r="H461" s="165"/>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1"/>
      <c r="P461" s="35"/>
      <c r="Q461" s="68"/>
      <c r="R461" s="68"/>
      <c r="S461" s="68"/>
      <c r="T461" s="68"/>
      <c r="U461" s="244" t="str">
        <f>IF(F461="","",Tabla1[[#This Row],[Fecha Inicio grupo]]+3*7-7)</f>
        <v/>
      </c>
      <c r="V461" s="245"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6"/>
      <c r="AP461" s="247" t="str">
        <f>IF(F461="","",IFERROR(VLOOKUP(SUBSTITUTE(SUBSTITUTE(Tabla1[[#This Row],[Uso Sistemas]],"T","P"),"N","F"),Parámetros!$M$2:$N$17,2,0),"Completar hasta 3ra sem. para evaluar a Probacionista"))</f>
        <v/>
      </c>
      <c r="AQ461" s="40"/>
      <c r="AR461" s="40"/>
      <c r="AS461" s="40"/>
      <c r="AT461" s="29"/>
      <c r="AU461" s="56"/>
      <c r="AV461" s="56"/>
      <c r="AW461" s="56"/>
      <c r="AX461" s="249" t="str">
        <f>IF(V461="","",EOMONTH(EDATE(Tabla1[[#This Row],[Fecha Finalización]],2),0))</f>
        <v/>
      </c>
      <c r="AY461" s="40"/>
      <c r="AZ461" s="250" t="str">
        <f>IF(V461="","",EOMONTH(EDATE(Tabla1[[#This Row],[Fecha Finalización]],3),0))</f>
        <v/>
      </c>
      <c r="BA461" s="40"/>
      <c r="BB461" s="40"/>
      <c r="BC461" s="237"/>
      <c r="BD461" s="235" t="str">
        <f>IF(F461="","",Tabla1[[#This Row],[sem 01]]&amp;Tabla1[[#This Row],[sem 02]]&amp;Tabla1[[#This Row],[sem 03]])</f>
        <v/>
      </c>
      <c r="BE461" s="236"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9"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10"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10"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10" t="str">
        <f>IF(Tabla1[[#This Row],[Fecha Inicio grupo]]="","",IFERROR(VLOOKUP(Tabla1[[#This Row],[Mes de Alta como miembro]],Parámetros!$AM$2:$AN$16,2,0),"01/01/1900"))</f>
        <v/>
      </c>
    </row>
    <row r="462" spans="1:63" ht="14.45">
      <c r="A462" s="69">
        <v>459</v>
      </c>
      <c r="B462" s="30"/>
      <c r="C462" s="35"/>
      <c r="D462" s="43"/>
      <c r="E462" s="65"/>
      <c r="F462" s="46"/>
      <c r="G462" s="46"/>
      <c r="H462" s="165"/>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1"/>
      <c r="P462" s="35"/>
      <c r="Q462" s="68"/>
      <c r="R462" s="68"/>
      <c r="S462" s="68"/>
      <c r="T462" s="68"/>
      <c r="U462" s="244" t="str">
        <f>IF(F462="","",Tabla1[[#This Row],[Fecha Inicio grupo]]+3*7-7)</f>
        <v/>
      </c>
      <c r="V462" s="245"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6"/>
      <c r="AP462" s="247" t="str">
        <f>IF(F462="","",IFERROR(VLOOKUP(SUBSTITUTE(SUBSTITUTE(Tabla1[[#This Row],[Uso Sistemas]],"T","P"),"N","F"),Parámetros!$M$2:$N$17,2,0),"Completar hasta 3ra sem. para evaluar a Probacionista"))</f>
        <v/>
      </c>
      <c r="AQ462" s="40"/>
      <c r="AR462" s="40"/>
      <c r="AS462" s="40"/>
      <c r="AT462" s="29"/>
      <c r="AU462" s="56"/>
      <c r="AV462" s="56"/>
      <c r="AW462" s="56"/>
      <c r="AX462" s="249" t="str">
        <f>IF(V462="","",EOMONTH(EDATE(Tabla1[[#This Row],[Fecha Finalización]],2),0))</f>
        <v/>
      </c>
      <c r="AY462" s="40"/>
      <c r="AZ462" s="250" t="str">
        <f>IF(V462="","",EOMONTH(EDATE(Tabla1[[#This Row],[Fecha Finalización]],3),0))</f>
        <v/>
      </c>
      <c r="BA462" s="40"/>
      <c r="BB462" s="40"/>
      <c r="BC462" s="237"/>
      <c r="BD462" s="235" t="str">
        <f>IF(F462="","",Tabla1[[#This Row],[sem 01]]&amp;Tabla1[[#This Row],[sem 02]]&amp;Tabla1[[#This Row],[sem 03]])</f>
        <v/>
      </c>
      <c r="BE462" s="236"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9"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10"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10"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10" t="str">
        <f>IF(Tabla1[[#This Row],[Fecha Inicio grupo]]="","",IFERROR(VLOOKUP(Tabla1[[#This Row],[Mes de Alta como miembro]],Parámetros!$AM$2:$AN$16,2,0),"01/01/1900"))</f>
        <v/>
      </c>
    </row>
    <row r="463" spans="1:63" ht="14.45">
      <c r="A463" s="69">
        <v>460</v>
      </c>
      <c r="B463" s="30"/>
      <c r="C463" s="35"/>
      <c r="D463" s="43"/>
      <c r="E463" s="65"/>
      <c r="F463" s="46"/>
      <c r="G463" s="46"/>
      <c r="H463" s="165"/>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1"/>
      <c r="P463" s="35"/>
      <c r="Q463" s="68"/>
      <c r="R463" s="68"/>
      <c r="S463" s="68"/>
      <c r="T463" s="68"/>
      <c r="U463" s="244" t="str">
        <f>IF(F463="","",Tabla1[[#This Row],[Fecha Inicio grupo]]+3*7-7)</f>
        <v/>
      </c>
      <c r="V463" s="245"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6"/>
      <c r="AP463" s="247" t="str">
        <f>IF(F463="","",IFERROR(VLOOKUP(SUBSTITUTE(SUBSTITUTE(Tabla1[[#This Row],[Uso Sistemas]],"T","P"),"N","F"),Parámetros!$M$2:$N$17,2,0),"Completar hasta 3ra sem. para evaluar a Probacionista"))</f>
        <v/>
      </c>
      <c r="AQ463" s="40"/>
      <c r="AR463" s="40"/>
      <c r="AS463" s="40"/>
      <c r="AT463" s="29"/>
      <c r="AU463" s="56"/>
      <c r="AV463" s="56"/>
      <c r="AW463" s="56"/>
      <c r="AX463" s="249" t="str">
        <f>IF(V463="","",EOMONTH(EDATE(Tabla1[[#This Row],[Fecha Finalización]],2),0))</f>
        <v/>
      </c>
      <c r="AY463" s="40"/>
      <c r="AZ463" s="250" t="str">
        <f>IF(V463="","",EOMONTH(EDATE(Tabla1[[#This Row],[Fecha Finalización]],3),0))</f>
        <v/>
      </c>
      <c r="BA463" s="40"/>
      <c r="BB463" s="40"/>
      <c r="BC463" s="237"/>
      <c r="BD463" s="235" t="str">
        <f>IF(F463="","",Tabla1[[#This Row],[sem 01]]&amp;Tabla1[[#This Row],[sem 02]]&amp;Tabla1[[#This Row],[sem 03]])</f>
        <v/>
      </c>
      <c r="BE463" s="236"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9"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10"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10"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10" t="str">
        <f>IF(Tabla1[[#This Row],[Fecha Inicio grupo]]="","",IFERROR(VLOOKUP(Tabla1[[#This Row],[Mes de Alta como miembro]],Parámetros!$AM$2:$AN$16,2,0),"01/01/1900"))</f>
        <v/>
      </c>
    </row>
    <row r="464" spans="1:63" ht="14.45">
      <c r="A464" s="69">
        <v>461</v>
      </c>
      <c r="B464" s="30"/>
      <c r="C464" s="35"/>
      <c r="D464" s="43"/>
      <c r="E464" s="65"/>
      <c r="F464" s="46"/>
      <c r="G464" s="46"/>
      <c r="H464" s="165"/>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1"/>
      <c r="P464" s="35"/>
      <c r="Q464" s="68"/>
      <c r="R464" s="68"/>
      <c r="S464" s="68"/>
      <c r="T464" s="68"/>
      <c r="U464" s="244" t="str">
        <f>IF(F464="","",Tabla1[[#This Row],[Fecha Inicio grupo]]+3*7-7)</f>
        <v/>
      </c>
      <c r="V464" s="245"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6"/>
      <c r="AP464" s="247" t="str">
        <f>IF(F464="","",IFERROR(VLOOKUP(SUBSTITUTE(SUBSTITUTE(Tabla1[[#This Row],[Uso Sistemas]],"T","P"),"N","F"),Parámetros!$M$2:$N$17,2,0),"Completar hasta 3ra sem. para evaluar a Probacionista"))</f>
        <v/>
      </c>
      <c r="AQ464" s="40"/>
      <c r="AR464" s="40"/>
      <c r="AS464" s="40"/>
      <c r="AT464" s="29"/>
      <c r="AU464" s="56"/>
      <c r="AV464" s="56"/>
      <c r="AW464" s="56"/>
      <c r="AX464" s="249" t="str">
        <f>IF(V464="","",EOMONTH(EDATE(Tabla1[[#This Row],[Fecha Finalización]],2),0))</f>
        <v/>
      </c>
      <c r="AY464" s="40"/>
      <c r="AZ464" s="250" t="str">
        <f>IF(V464="","",EOMONTH(EDATE(Tabla1[[#This Row],[Fecha Finalización]],3),0))</f>
        <v/>
      </c>
      <c r="BA464" s="40"/>
      <c r="BB464" s="40"/>
      <c r="BC464" s="237"/>
      <c r="BD464" s="235" t="str">
        <f>IF(F464="","",Tabla1[[#This Row],[sem 01]]&amp;Tabla1[[#This Row],[sem 02]]&amp;Tabla1[[#This Row],[sem 03]])</f>
        <v/>
      </c>
      <c r="BE464" s="236"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9"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10"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10"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10" t="str">
        <f>IF(Tabla1[[#This Row],[Fecha Inicio grupo]]="","",IFERROR(VLOOKUP(Tabla1[[#This Row],[Mes de Alta como miembro]],Parámetros!$AM$2:$AN$16,2,0),"01/01/1900"))</f>
        <v/>
      </c>
    </row>
    <row r="465" spans="1:63" ht="14.45">
      <c r="A465" s="69">
        <v>462</v>
      </c>
      <c r="B465" s="30"/>
      <c r="C465" s="35"/>
      <c r="D465" s="43"/>
      <c r="E465" s="65"/>
      <c r="F465" s="46"/>
      <c r="G465" s="46"/>
      <c r="H465" s="165"/>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1"/>
      <c r="P465" s="35"/>
      <c r="Q465" s="68"/>
      <c r="R465" s="68"/>
      <c r="S465" s="68"/>
      <c r="T465" s="68"/>
      <c r="U465" s="244" t="str">
        <f>IF(F465="","",Tabla1[[#This Row],[Fecha Inicio grupo]]+3*7-7)</f>
        <v/>
      </c>
      <c r="V465" s="245"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6"/>
      <c r="AP465" s="247" t="str">
        <f>IF(F465="","",IFERROR(VLOOKUP(SUBSTITUTE(SUBSTITUTE(Tabla1[[#This Row],[Uso Sistemas]],"T","P"),"N","F"),Parámetros!$M$2:$N$17,2,0),"Completar hasta 3ra sem. para evaluar a Probacionista"))</f>
        <v/>
      </c>
      <c r="AQ465" s="40"/>
      <c r="AR465" s="40"/>
      <c r="AS465" s="40"/>
      <c r="AT465" s="29"/>
      <c r="AU465" s="56"/>
      <c r="AV465" s="56"/>
      <c r="AW465" s="56"/>
      <c r="AX465" s="249" t="str">
        <f>IF(V465="","",EOMONTH(EDATE(Tabla1[[#This Row],[Fecha Finalización]],2),0))</f>
        <v/>
      </c>
      <c r="AY465" s="40"/>
      <c r="AZ465" s="250" t="str">
        <f>IF(V465="","",EOMONTH(EDATE(Tabla1[[#This Row],[Fecha Finalización]],3),0))</f>
        <v/>
      </c>
      <c r="BA465" s="40"/>
      <c r="BB465" s="40"/>
      <c r="BC465" s="237"/>
      <c r="BD465" s="235" t="str">
        <f>IF(F465="","",Tabla1[[#This Row],[sem 01]]&amp;Tabla1[[#This Row],[sem 02]]&amp;Tabla1[[#This Row],[sem 03]])</f>
        <v/>
      </c>
      <c r="BE465" s="236"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9"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10"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10"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10" t="str">
        <f>IF(Tabla1[[#This Row],[Fecha Inicio grupo]]="","",IFERROR(VLOOKUP(Tabla1[[#This Row],[Mes de Alta como miembro]],Parámetros!$AM$2:$AN$16,2,0),"01/01/1900"))</f>
        <v/>
      </c>
    </row>
    <row r="466" spans="1:63" ht="14.45">
      <c r="A466" s="69">
        <v>463</v>
      </c>
      <c r="B466" s="30"/>
      <c r="C466" s="35"/>
      <c r="D466" s="43"/>
      <c r="E466" s="65"/>
      <c r="F466" s="46"/>
      <c r="G466" s="46"/>
      <c r="H466" s="165"/>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1"/>
      <c r="P466" s="35"/>
      <c r="Q466" s="68"/>
      <c r="R466" s="68"/>
      <c r="S466" s="68"/>
      <c r="T466" s="68"/>
      <c r="U466" s="244" t="str">
        <f>IF(F466="","",Tabla1[[#This Row],[Fecha Inicio grupo]]+3*7-7)</f>
        <v/>
      </c>
      <c r="V466" s="245"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6"/>
      <c r="AP466" s="247" t="str">
        <f>IF(F466="","",IFERROR(VLOOKUP(SUBSTITUTE(SUBSTITUTE(Tabla1[[#This Row],[Uso Sistemas]],"T","P"),"N","F"),Parámetros!$M$2:$N$17,2,0),"Completar hasta 3ra sem. para evaluar a Probacionista"))</f>
        <v/>
      </c>
      <c r="AQ466" s="40"/>
      <c r="AR466" s="40"/>
      <c r="AS466" s="40"/>
      <c r="AT466" s="29"/>
      <c r="AU466" s="56"/>
      <c r="AV466" s="56"/>
      <c r="AW466" s="56"/>
      <c r="AX466" s="249" t="str">
        <f>IF(V466="","",EOMONTH(EDATE(Tabla1[[#This Row],[Fecha Finalización]],2),0))</f>
        <v/>
      </c>
      <c r="AY466" s="40"/>
      <c r="AZ466" s="250" t="str">
        <f>IF(V466="","",EOMONTH(EDATE(Tabla1[[#This Row],[Fecha Finalización]],3),0))</f>
        <v/>
      </c>
      <c r="BA466" s="40"/>
      <c r="BB466" s="40"/>
      <c r="BC466" s="237"/>
      <c r="BD466" s="235" t="str">
        <f>IF(F466="","",Tabla1[[#This Row],[sem 01]]&amp;Tabla1[[#This Row],[sem 02]]&amp;Tabla1[[#This Row],[sem 03]])</f>
        <v/>
      </c>
      <c r="BE466" s="236"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9"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10"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10"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10" t="str">
        <f>IF(Tabla1[[#This Row],[Fecha Inicio grupo]]="","",IFERROR(VLOOKUP(Tabla1[[#This Row],[Mes de Alta como miembro]],Parámetros!$AM$2:$AN$16,2,0),"01/01/1900"))</f>
        <v/>
      </c>
    </row>
    <row r="467" spans="1:63" ht="14.45">
      <c r="A467" s="69">
        <v>464</v>
      </c>
      <c r="B467" s="30"/>
      <c r="C467" s="35"/>
      <c r="D467" s="43"/>
      <c r="E467" s="65"/>
      <c r="F467" s="46"/>
      <c r="G467" s="46"/>
      <c r="H467" s="165"/>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1"/>
      <c r="P467" s="35"/>
      <c r="Q467" s="68"/>
      <c r="R467" s="68"/>
      <c r="S467" s="68"/>
      <c r="T467" s="68"/>
      <c r="U467" s="244" t="str">
        <f>IF(F467="","",Tabla1[[#This Row],[Fecha Inicio grupo]]+3*7-7)</f>
        <v/>
      </c>
      <c r="V467" s="245"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6"/>
      <c r="AP467" s="247" t="str">
        <f>IF(F467="","",IFERROR(VLOOKUP(SUBSTITUTE(SUBSTITUTE(Tabla1[[#This Row],[Uso Sistemas]],"T","P"),"N","F"),Parámetros!$M$2:$N$17,2,0),"Completar hasta 3ra sem. para evaluar a Probacionista"))</f>
        <v/>
      </c>
      <c r="AQ467" s="40"/>
      <c r="AR467" s="40"/>
      <c r="AS467" s="40"/>
      <c r="AT467" s="29"/>
      <c r="AU467" s="56"/>
      <c r="AV467" s="56"/>
      <c r="AW467" s="56"/>
      <c r="AX467" s="249" t="str">
        <f>IF(V467="","",EOMONTH(EDATE(Tabla1[[#This Row],[Fecha Finalización]],2),0))</f>
        <v/>
      </c>
      <c r="AY467" s="40"/>
      <c r="AZ467" s="250" t="str">
        <f>IF(V467="","",EOMONTH(EDATE(Tabla1[[#This Row],[Fecha Finalización]],3),0))</f>
        <v/>
      </c>
      <c r="BA467" s="40"/>
      <c r="BB467" s="40"/>
      <c r="BC467" s="237"/>
      <c r="BD467" s="235" t="str">
        <f>IF(F467="","",Tabla1[[#This Row],[sem 01]]&amp;Tabla1[[#This Row],[sem 02]]&amp;Tabla1[[#This Row],[sem 03]])</f>
        <v/>
      </c>
      <c r="BE467" s="236"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9"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10"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10"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10" t="str">
        <f>IF(Tabla1[[#This Row],[Fecha Inicio grupo]]="","",IFERROR(VLOOKUP(Tabla1[[#This Row],[Mes de Alta como miembro]],Parámetros!$AM$2:$AN$16,2,0),"01/01/1900"))</f>
        <v/>
      </c>
    </row>
    <row r="468" spans="1:63" ht="14.45">
      <c r="A468" s="69">
        <v>465</v>
      </c>
      <c r="B468" s="30"/>
      <c r="C468" s="35"/>
      <c r="D468" s="43"/>
      <c r="E468" s="65"/>
      <c r="F468" s="46"/>
      <c r="G468" s="46"/>
      <c r="H468" s="165"/>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1"/>
      <c r="P468" s="35"/>
      <c r="Q468" s="68"/>
      <c r="R468" s="68"/>
      <c r="S468" s="68"/>
      <c r="T468" s="68"/>
      <c r="U468" s="244" t="str">
        <f>IF(F468="","",Tabla1[[#This Row],[Fecha Inicio grupo]]+3*7-7)</f>
        <v/>
      </c>
      <c r="V468" s="245"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6"/>
      <c r="AP468" s="247" t="str">
        <f>IF(F468="","",IFERROR(VLOOKUP(SUBSTITUTE(SUBSTITUTE(Tabla1[[#This Row],[Uso Sistemas]],"T","P"),"N","F"),Parámetros!$M$2:$N$17,2,0),"Completar hasta 3ra sem. para evaluar a Probacionista"))</f>
        <v/>
      </c>
      <c r="AQ468" s="40"/>
      <c r="AR468" s="40"/>
      <c r="AS468" s="40"/>
      <c r="AT468" s="29"/>
      <c r="AU468" s="56"/>
      <c r="AV468" s="56"/>
      <c r="AW468" s="56"/>
      <c r="AX468" s="249" t="str">
        <f>IF(V468="","",EOMONTH(EDATE(Tabla1[[#This Row],[Fecha Finalización]],2),0))</f>
        <v/>
      </c>
      <c r="AY468" s="40"/>
      <c r="AZ468" s="250" t="str">
        <f>IF(V468="","",EOMONTH(EDATE(Tabla1[[#This Row],[Fecha Finalización]],3),0))</f>
        <v/>
      </c>
      <c r="BA468" s="40"/>
      <c r="BB468" s="40"/>
      <c r="BC468" s="237"/>
      <c r="BD468" s="235" t="str">
        <f>IF(F468="","",Tabla1[[#This Row],[sem 01]]&amp;Tabla1[[#This Row],[sem 02]]&amp;Tabla1[[#This Row],[sem 03]])</f>
        <v/>
      </c>
      <c r="BE468" s="236"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9"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10"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10"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10" t="str">
        <f>IF(Tabla1[[#This Row],[Fecha Inicio grupo]]="","",IFERROR(VLOOKUP(Tabla1[[#This Row],[Mes de Alta como miembro]],Parámetros!$AM$2:$AN$16,2,0),"01/01/1900"))</f>
        <v/>
      </c>
    </row>
    <row r="469" spans="1:63" ht="14.45">
      <c r="A469" s="69">
        <v>466</v>
      </c>
      <c r="B469" s="30"/>
      <c r="C469" s="35"/>
      <c r="D469" s="43"/>
      <c r="E469" s="65"/>
      <c r="F469" s="46"/>
      <c r="G469" s="46"/>
      <c r="H469" s="165"/>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1"/>
      <c r="P469" s="35"/>
      <c r="Q469" s="68"/>
      <c r="R469" s="68"/>
      <c r="S469" s="68"/>
      <c r="T469" s="68"/>
      <c r="U469" s="244" t="str">
        <f>IF(F469="","",Tabla1[[#This Row],[Fecha Inicio grupo]]+3*7-7)</f>
        <v/>
      </c>
      <c r="V469" s="245"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6"/>
      <c r="AP469" s="247" t="str">
        <f>IF(F469="","",IFERROR(VLOOKUP(SUBSTITUTE(SUBSTITUTE(Tabla1[[#This Row],[Uso Sistemas]],"T","P"),"N","F"),Parámetros!$M$2:$N$17,2,0),"Completar hasta 3ra sem. para evaluar a Probacionista"))</f>
        <v/>
      </c>
      <c r="AQ469" s="40"/>
      <c r="AR469" s="40"/>
      <c r="AS469" s="40"/>
      <c r="AT469" s="29"/>
      <c r="AU469" s="56"/>
      <c r="AV469" s="56"/>
      <c r="AW469" s="56"/>
      <c r="AX469" s="249" t="str">
        <f>IF(V469="","",EOMONTH(EDATE(Tabla1[[#This Row],[Fecha Finalización]],2),0))</f>
        <v/>
      </c>
      <c r="AY469" s="40"/>
      <c r="AZ469" s="250" t="str">
        <f>IF(V469="","",EOMONTH(EDATE(Tabla1[[#This Row],[Fecha Finalización]],3),0))</f>
        <v/>
      </c>
      <c r="BA469" s="40"/>
      <c r="BB469" s="40"/>
      <c r="BC469" s="237"/>
      <c r="BD469" s="235" t="str">
        <f>IF(F469="","",Tabla1[[#This Row],[sem 01]]&amp;Tabla1[[#This Row],[sem 02]]&amp;Tabla1[[#This Row],[sem 03]])</f>
        <v/>
      </c>
      <c r="BE469" s="236"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9"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10"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10"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10" t="str">
        <f>IF(Tabla1[[#This Row],[Fecha Inicio grupo]]="","",IFERROR(VLOOKUP(Tabla1[[#This Row],[Mes de Alta como miembro]],Parámetros!$AM$2:$AN$16,2,0),"01/01/1900"))</f>
        <v/>
      </c>
    </row>
    <row r="470" spans="1:63" ht="14.45">
      <c r="A470" s="69">
        <v>467</v>
      </c>
      <c r="B470" s="30"/>
      <c r="C470" s="35"/>
      <c r="D470" s="43"/>
      <c r="E470" s="65"/>
      <c r="F470" s="46"/>
      <c r="G470" s="46"/>
      <c r="H470" s="165"/>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1"/>
      <c r="P470" s="35"/>
      <c r="Q470" s="68"/>
      <c r="R470" s="68"/>
      <c r="S470" s="68"/>
      <c r="T470" s="68"/>
      <c r="U470" s="244" t="str">
        <f>IF(F470="","",Tabla1[[#This Row],[Fecha Inicio grupo]]+3*7-7)</f>
        <v/>
      </c>
      <c r="V470" s="245"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6"/>
      <c r="AP470" s="247" t="str">
        <f>IF(F470="","",IFERROR(VLOOKUP(SUBSTITUTE(SUBSTITUTE(Tabla1[[#This Row],[Uso Sistemas]],"T","P"),"N","F"),Parámetros!$M$2:$N$17,2,0),"Completar hasta 3ra sem. para evaluar a Probacionista"))</f>
        <v/>
      </c>
      <c r="AQ470" s="40"/>
      <c r="AR470" s="40"/>
      <c r="AS470" s="40"/>
      <c r="AT470" s="29"/>
      <c r="AU470" s="56"/>
      <c r="AV470" s="56"/>
      <c r="AW470" s="56"/>
      <c r="AX470" s="249" t="str">
        <f>IF(V470="","",EOMONTH(EDATE(Tabla1[[#This Row],[Fecha Finalización]],2),0))</f>
        <v/>
      </c>
      <c r="AY470" s="40"/>
      <c r="AZ470" s="250" t="str">
        <f>IF(V470="","",EOMONTH(EDATE(Tabla1[[#This Row],[Fecha Finalización]],3),0))</f>
        <v/>
      </c>
      <c r="BA470" s="40"/>
      <c r="BB470" s="40"/>
      <c r="BC470" s="237"/>
      <c r="BD470" s="235" t="str">
        <f>IF(F470="","",Tabla1[[#This Row],[sem 01]]&amp;Tabla1[[#This Row],[sem 02]]&amp;Tabla1[[#This Row],[sem 03]])</f>
        <v/>
      </c>
      <c r="BE470" s="236"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9"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10"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10"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10" t="str">
        <f>IF(Tabla1[[#This Row],[Fecha Inicio grupo]]="","",IFERROR(VLOOKUP(Tabla1[[#This Row],[Mes de Alta como miembro]],Parámetros!$AM$2:$AN$16,2,0),"01/01/1900"))</f>
        <v/>
      </c>
    </row>
    <row r="471" spans="1:63" ht="14.45">
      <c r="A471" s="69">
        <v>468</v>
      </c>
      <c r="B471" s="30"/>
      <c r="C471" s="35"/>
      <c r="D471" s="43"/>
      <c r="E471" s="65"/>
      <c r="F471" s="46"/>
      <c r="G471" s="46"/>
      <c r="H471" s="165"/>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1"/>
      <c r="P471" s="35"/>
      <c r="Q471" s="68"/>
      <c r="R471" s="68"/>
      <c r="S471" s="68"/>
      <c r="T471" s="68"/>
      <c r="U471" s="244" t="str">
        <f>IF(F471="","",Tabla1[[#This Row],[Fecha Inicio grupo]]+3*7-7)</f>
        <v/>
      </c>
      <c r="V471" s="245"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6"/>
      <c r="AP471" s="247" t="str">
        <f>IF(F471="","",IFERROR(VLOOKUP(SUBSTITUTE(SUBSTITUTE(Tabla1[[#This Row],[Uso Sistemas]],"T","P"),"N","F"),Parámetros!$M$2:$N$17,2,0),"Completar hasta 3ra sem. para evaluar a Probacionista"))</f>
        <v/>
      </c>
      <c r="AQ471" s="40"/>
      <c r="AR471" s="40"/>
      <c r="AS471" s="40"/>
      <c r="AT471" s="29"/>
      <c r="AU471" s="56"/>
      <c r="AV471" s="56"/>
      <c r="AW471" s="56"/>
      <c r="AX471" s="249" t="str">
        <f>IF(V471="","",EOMONTH(EDATE(Tabla1[[#This Row],[Fecha Finalización]],2),0))</f>
        <v/>
      </c>
      <c r="AY471" s="40"/>
      <c r="AZ471" s="250" t="str">
        <f>IF(V471="","",EOMONTH(EDATE(Tabla1[[#This Row],[Fecha Finalización]],3),0))</f>
        <v/>
      </c>
      <c r="BA471" s="40"/>
      <c r="BB471" s="40"/>
      <c r="BC471" s="237"/>
      <c r="BD471" s="235" t="str">
        <f>IF(F471="","",Tabla1[[#This Row],[sem 01]]&amp;Tabla1[[#This Row],[sem 02]]&amp;Tabla1[[#This Row],[sem 03]])</f>
        <v/>
      </c>
      <c r="BE471" s="236"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9"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10"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10"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10" t="str">
        <f>IF(Tabla1[[#This Row],[Fecha Inicio grupo]]="","",IFERROR(VLOOKUP(Tabla1[[#This Row],[Mes de Alta como miembro]],Parámetros!$AM$2:$AN$16,2,0),"01/01/1900"))</f>
        <v/>
      </c>
    </row>
    <row r="472" spans="1:63" ht="14.45">
      <c r="A472" s="69">
        <v>469</v>
      </c>
      <c r="B472" s="30"/>
      <c r="C472" s="35"/>
      <c r="D472" s="43"/>
      <c r="E472" s="65"/>
      <c r="F472" s="46"/>
      <c r="G472" s="46"/>
      <c r="H472" s="165"/>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1"/>
      <c r="P472" s="35"/>
      <c r="Q472" s="68"/>
      <c r="R472" s="68"/>
      <c r="S472" s="68"/>
      <c r="T472" s="68"/>
      <c r="U472" s="244" t="str">
        <f>IF(F472="","",Tabla1[[#This Row],[Fecha Inicio grupo]]+3*7-7)</f>
        <v/>
      </c>
      <c r="V472" s="245"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6"/>
      <c r="AP472" s="247" t="str">
        <f>IF(F472="","",IFERROR(VLOOKUP(SUBSTITUTE(SUBSTITUTE(Tabla1[[#This Row],[Uso Sistemas]],"T","P"),"N","F"),Parámetros!$M$2:$N$17,2,0),"Completar hasta 3ra sem. para evaluar a Probacionista"))</f>
        <v/>
      </c>
      <c r="AQ472" s="40"/>
      <c r="AR472" s="40"/>
      <c r="AS472" s="40"/>
      <c r="AT472" s="29"/>
      <c r="AU472" s="56"/>
      <c r="AV472" s="56"/>
      <c r="AW472" s="56"/>
      <c r="AX472" s="249" t="str">
        <f>IF(V472="","",EOMONTH(EDATE(Tabla1[[#This Row],[Fecha Finalización]],2),0))</f>
        <v/>
      </c>
      <c r="AY472" s="40"/>
      <c r="AZ472" s="250" t="str">
        <f>IF(V472="","",EOMONTH(EDATE(Tabla1[[#This Row],[Fecha Finalización]],3),0))</f>
        <v/>
      </c>
      <c r="BA472" s="40"/>
      <c r="BB472" s="40"/>
      <c r="BC472" s="237"/>
      <c r="BD472" s="235" t="str">
        <f>IF(F472="","",Tabla1[[#This Row],[sem 01]]&amp;Tabla1[[#This Row],[sem 02]]&amp;Tabla1[[#This Row],[sem 03]])</f>
        <v/>
      </c>
      <c r="BE472" s="236"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9"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10"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10"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10" t="str">
        <f>IF(Tabla1[[#This Row],[Fecha Inicio grupo]]="","",IFERROR(VLOOKUP(Tabla1[[#This Row],[Mes de Alta como miembro]],Parámetros!$AM$2:$AN$16,2,0),"01/01/1900"))</f>
        <v/>
      </c>
    </row>
    <row r="473" spans="1:63" ht="14.45">
      <c r="A473" s="69">
        <v>470</v>
      </c>
      <c r="B473" s="30"/>
      <c r="C473" s="35"/>
      <c r="D473" s="43"/>
      <c r="E473" s="65"/>
      <c r="F473" s="46"/>
      <c r="G473" s="46"/>
      <c r="H473" s="165"/>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1"/>
      <c r="P473" s="35"/>
      <c r="Q473" s="68"/>
      <c r="R473" s="68"/>
      <c r="S473" s="68"/>
      <c r="T473" s="68"/>
      <c r="U473" s="244" t="str">
        <f>IF(F473="","",Tabla1[[#This Row],[Fecha Inicio grupo]]+3*7-7)</f>
        <v/>
      </c>
      <c r="V473" s="245"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6"/>
      <c r="AP473" s="247" t="str">
        <f>IF(F473="","",IFERROR(VLOOKUP(SUBSTITUTE(SUBSTITUTE(Tabla1[[#This Row],[Uso Sistemas]],"T","P"),"N","F"),Parámetros!$M$2:$N$17,2,0),"Completar hasta 3ra sem. para evaluar a Probacionista"))</f>
        <v/>
      </c>
      <c r="AQ473" s="40"/>
      <c r="AR473" s="40"/>
      <c r="AS473" s="40"/>
      <c r="AT473" s="29"/>
      <c r="AU473" s="56"/>
      <c r="AV473" s="56"/>
      <c r="AW473" s="56"/>
      <c r="AX473" s="249" t="str">
        <f>IF(V473="","",EOMONTH(EDATE(Tabla1[[#This Row],[Fecha Finalización]],2),0))</f>
        <v/>
      </c>
      <c r="AY473" s="40"/>
      <c r="AZ473" s="250" t="str">
        <f>IF(V473="","",EOMONTH(EDATE(Tabla1[[#This Row],[Fecha Finalización]],3),0))</f>
        <v/>
      </c>
      <c r="BA473" s="40"/>
      <c r="BB473" s="40"/>
      <c r="BC473" s="237"/>
      <c r="BD473" s="235" t="str">
        <f>IF(F473="","",Tabla1[[#This Row],[sem 01]]&amp;Tabla1[[#This Row],[sem 02]]&amp;Tabla1[[#This Row],[sem 03]])</f>
        <v/>
      </c>
      <c r="BE473" s="236"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9"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10"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10"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10" t="str">
        <f>IF(Tabla1[[#This Row],[Fecha Inicio grupo]]="","",IFERROR(VLOOKUP(Tabla1[[#This Row],[Mes de Alta como miembro]],Parámetros!$AM$2:$AN$16,2,0),"01/01/1900"))</f>
        <v/>
      </c>
    </row>
    <row r="474" spans="1:63" ht="14.45">
      <c r="A474" s="69">
        <v>471</v>
      </c>
      <c r="B474" s="30"/>
      <c r="C474" s="35"/>
      <c r="D474" s="43"/>
      <c r="E474" s="65"/>
      <c r="F474" s="46"/>
      <c r="G474" s="46"/>
      <c r="H474" s="165"/>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1"/>
      <c r="P474" s="35"/>
      <c r="Q474" s="68"/>
      <c r="R474" s="68"/>
      <c r="S474" s="68"/>
      <c r="T474" s="68"/>
      <c r="U474" s="244" t="str">
        <f>IF(F474="","",Tabla1[[#This Row],[Fecha Inicio grupo]]+3*7-7)</f>
        <v/>
      </c>
      <c r="V474" s="245"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6"/>
      <c r="AP474" s="247" t="str">
        <f>IF(F474="","",IFERROR(VLOOKUP(SUBSTITUTE(SUBSTITUTE(Tabla1[[#This Row],[Uso Sistemas]],"T","P"),"N","F"),Parámetros!$M$2:$N$17,2,0),"Completar hasta 3ra sem. para evaluar a Probacionista"))</f>
        <v/>
      </c>
      <c r="AQ474" s="40"/>
      <c r="AR474" s="40"/>
      <c r="AS474" s="40"/>
      <c r="AT474" s="29"/>
      <c r="AU474" s="56"/>
      <c r="AV474" s="56"/>
      <c r="AW474" s="56"/>
      <c r="AX474" s="249" t="str">
        <f>IF(V474="","",EOMONTH(EDATE(Tabla1[[#This Row],[Fecha Finalización]],2),0))</f>
        <v/>
      </c>
      <c r="AY474" s="40"/>
      <c r="AZ474" s="250" t="str">
        <f>IF(V474="","",EOMONTH(EDATE(Tabla1[[#This Row],[Fecha Finalización]],3),0))</f>
        <v/>
      </c>
      <c r="BA474" s="40"/>
      <c r="BB474" s="40"/>
      <c r="BC474" s="237"/>
      <c r="BD474" s="235" t="str">
        <f>IF(F474="","",Tabla1[[#This Row],[sem 01]]&amp;Tabla1[[#This Row],[sem 02]]&amp;Tabla1[[#This Row],[sem 03]])</f>
        <v/>
      </c>
      <c r="BE474" s="236"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9"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10"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10"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10" t="str">
        <f>IF(Tabla1[[#This Row],[Fecha Inicio grupo]]="","",IFERROR(VLOOKUP(Tabla1[[#This Row],[Mes de Alta como miembro]],Parámetros!$AM$2:$AN$16,2,0),"01/01/1900"))</f>
        <v/>
      </c>
    </row>
    <row r="475" spans="1:63" ht="14.45">
      <c r="A475" s="69">
        <v>472</v>
      </c>
      <c r="B475" s="30"/>
      <c r="C475" s="35"/>
      <c r="D475" s="43"/>
      <c r="E475" s="65"/>
      <c r="F475" s="46"/>
      <c r="G475" s="46"/>
      <c r="H475" s="165"/>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1"/>
      <c r="P475" s="35"/>
      <c r="Q475" s="68"/>
      <c r="R475" s="68"/>
      <c r="S475" s="68"/>
      <c r="T475" s="68"/>
      <c r="U475" s="244" t="str">
        <f>IF(F475="","",Tabla1[[#This Row],[Fecha Inicio grupo]]+3*7-7)</f>
        <v/>
      </c>
      <c r="V475" s="245"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6"/>
      <c r="AP475" s="247" t="str">
        <f>IF(F475="","",IFERROR(VLOOKUP(SUBSTITUTE(SUBSTITUTE(Tabla1[[#This Row],[Uso Sistemas]],"T","P"),"N","F"),Parámetros!$M$2:$N$17,2,0),"Completar hasta 3ra sem. para evaluar a Probacionista"))</f>
        <v/>
      </c>
      <c r="AQ475" s="40"/>
      <c r="AR475" s="40"/>
      <c r="AS475" s="40"/>
      <c r="AT475" s="29"/>
      <c r="AU475" s="56"/>
      <c r="AV475" s="56"/>
      <c r="AW475" s="56"/>
      <c r="AX475" s="249" t="str">
        <f>IF(V475="","",EOMONTH(EDATE(Tabla1[[#This Row],[Fecha Finalización]],2),0))</f>
        <v/>
      </c>
      <c r="AY475" s="40"/>
      <c r="AZ475" s="250" t="str">
        <f>IF(V475="","",EOMONTH(EDATE(Tabla1[[#This Row],[Fecha Finalización]],3),0))</f>
        <v/>
      </c>
      <c r="BA475" s="40"/>
      <c r="BB475" s="40"/>
      <c r="BC475" s="237"/>
      <c r="BD475" s="235" t="str">
        <f>IF(F475="","",Tabla1[[#This Row],[sem 01]]&amp;Tabla1[[#This Row],[sem 02]]&amp;Tabla1[[#This Row],[sem 03]])</f>
        <v/>
      </c>
      <c r="BE475" s="236"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9"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10"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10"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10" t="str">
        <f>IF(Tabla1[[#This Row],[Fecha Inicio grupo]]="","",IFERROR(VLOOKUP(Tabla1[[#This Row],[Mes de Alta como miembro]],Parámetros!$AM$2:$AN$16,2,0),"01/01/1900"))</f>
        <v/>
      </c>
    </row>
    <row r="476" spans="1:63" ht="14.45">
      <c r="A476" s="69">
        <v>473</v>
      </c>
      <c r="B476" s="30"/>
      <c r="C476" s="35"/>
      <c r="D476" s="43"/>
      <c r="E476" s="65"/>
      <c r="F476" s="46"/>
      <c r="G476" s="46"/>
      <c r="H476" s="165"/>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1"/>
      <c r="P476" s="35"/>
      <c r="Q476" s="68"/>
      <c r="R476" s="68"/>
      <c r="S476" s="68"/>
      <c r="T476" s="68"/>
      <c r="U476" s="244" t="str">
        <f>IF(F476="","",Tabla1[[#This Row],[Fecha Inicio grupo]]+3*7-7)</f>
        <v/>
      </c>
      <c r="V476" s="245"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6"/>
      <c r="AP476" s="247" t="str">
        <f>IF(F476="","",IFERROR(VLOOKUP(SUBSTITUTE(SUBSTITUTE(Tabla1[[#This Row],[Uso Sistemas]],"T","P"),"N","F"),Parámetros!$M$2:$N$17,2,0),"Completar hasta 3ra sem. para evaluar a Probacionista"))</f>
        <v/>
      </c>
      <c r="AQ476" s="40"/>
      <c r="AR476" s="40"/>
      <c r="AS476" s="40"/>
      <c r="AT476" s="29"/>
      <c r="AU476" s="56"/>
      <c r="AV476" s="56"/>
      <c r="AW476" s="56"/>
      <c r="AX476" s="249" t="str">
        <f>IF(V476="","",EOMONTH(EDATE(Tabla1[[#This Row],[Fecha Finalización]],2),0))</f>
        <v/>
      </c>
      <c r="AY476" s="40"/>
      <c r="AZ476" s="250" t="str">
        <f>IF(V476="","",EOMONTH(EDATE(Tabla1[[#This Row],[Fecha Finalización]],3),0))</f>
        <v/>
      </c>
      <c r="BA476" s="40"/>
      <c r="BB476" s="40"/>
      <c r="BC476" s="237"/>
      <c r="BD476" s="235" t="str">
        <f>IF(F476="","",Tabla1[[#This Row],[sem 01]]&amp;Tabla1[[#This Row],[sem 02]]&amp;Tabla1[[#This Row],[sem 03]])</f>
        <v/>
      </c>
      <c r="BE476" s="236"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9"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10"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10"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10" t="str">
        <f>IF(Tabla1[[#This Row],[Fecha Inicio grupo]]="","",IFERROR(VLOOKUP(Tabla1[[#This Row],[Mes de Alta como miembro]],Parámetros!$AM$2:$AN$16,2,0),"01/01/1900"))</f>
        <v/>
      </c>
    </row>
    <row r="477" spans="1:63" ht="14.45">
      <c r="A477" s="69">
        <v>474</v>
      </c>
      <c r="B477" s="30"/>
      <c r="C477" s="35"/>
      <c r="D477" s="43"/>
      <c r="E477" s="65"/>
      <c r="F477" s="46"/>
      <c r="G477" s="46"/>
      <c r="H477" s="165"/>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1"/>
      <c r="P477" s="35"/>
      <c r="Q477" s="68"/>
      <c r="R477" s="68"/>
      <c r="S477" s="68"/>
      <c r="T477" s="68"/>
      <c r="U477" s="244" t="str">
        <f>IF(F477="","",Tabla1[[#This Row],[Fecha Inicio grupo]]+3*7-7)</f>
        <v/>
      </c>
      <c r="V477" s="245"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6"/>
      <c r="AP477" s="247" t="str">
        <f>IF(F477="","",IFERROR(VLOOKUP(SUBSTITUTE(SUBSTITUTE(Tabla1[[#This Row],[Uso Sistemas]],"T","P"),"N","F"),Parámetros!$M$2:$N$17,2,0),"Completar hasta 3ra sem. para evaluar a Probacionista"))</f>
        <v/>
      </c>
      <c r="AQ477" s="40"/>
      <c r="AR477" s="40"/>
      <c r="AS477" s="40"/>
      <c r="AT477" s="29"/>
      <c r="AU477" s="56"/>
      <c r="AV477" s="56"/>
      <c r="AW477" s="56"/>
      <c r="AX477" s="249" t="str">
        <f>IF(V477="","",EOMONTH(EDATE(Tabla1[[#This Row],[Fecha Finalización]],2),0))</f>
        <v/>
      </c>
      <c r="AY477" s="40"/>
      <c r="AZ477" s="250" t="str">
        <f>IF(V477="","",EOMONTH(EDATE(Tabla1[[#This Row],[Fecha Finalización]],3),0))</f>
        <v/>
      </c>
      <c r="BA477" s="40"/>
      <c r="BB477" s="40"/>
      <c r="BC477" s="237"/>
      <c r="BD477" s="235" t="str">
        <f>IF(F477="","",Tabla1[[#This Row],[sem 01]]&amp;Tabla1[[#This Row],[sem 02]]&amp;Tabla1[[#This Row],[sem 03]])</f>
        <v/>
      </c>
      <c r="BE477" s="236"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9"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10"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10"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10" t="str">
        <f>IF(Tabla1[[#This Row],[Fecha Inicio grupo]]="","",IFERROR(VLOOKUP(Tabla1[[#This Row],[Mes de Alta como miembro]],Parámetros!$AM$2:$AN$16,2,0),"01/01/1900"))</f>
        <v/>
      </c>
    </row>
    <row r="478" spans="1:63" ht="14.45">
      <c r="A478" s="69">
        <v>475</v>
      </c>
      <c r="B478" s="30"/>
      <c r="C478" s="35"/>
      <c r="D478" s="43"/>
      <c r="E478" s="65"/>
      <c r="F478" s="46"/>
      <c r="G478" s="46"/>
      <c r="H478" s="165"/>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1"/>
      <c r="P478" s="35"/>
      <c r="Q478" s="68"/>
      <c r="R478" s="68"/>
      <c r="S478" s="68"/>
      <c r="T478" s="68"/>
      <c r="U478" s="244" t="str">
        <f>IF(F478="","",Tabla1[[#This Row],[Fecha Inicio grupo]]+3*7-7)</f>
        <v/>
      </c>
      <c r="V478" s="245"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6"/>
      <c r="AP478" s="247" t="str">
        <f>IF(F478="","",IFERROR(VLOOKUP(SUBSTITUTE(SUBSTITUTE(Tabla1[[#This Row],[Uso Sistemas]],"T","P"),"N","F"),Parámetros!$M$2:$N$17,2,0),"Completar hasta 3ra sem. para evaluar a Probacionista"))</f>
        <v/>
      </c>
      <c r="AQ478" s="40"/>
      <c r="AR478" s="40"/>
      <c r="AS478" s="40"/>
      <c r="AT478" s="29"/>
      <c r="AU478" s="56"/>
      <c r="AV478" s="56"/>
      <c r="AW478" s="56"/>
      <c r="AX478" s="249" t="str">
        <f>IF(V478="","",EOMONTH(EDATE(Tabla1[[#This Row],[Fecha Finalización]],2),0))</f>
        <v/>
      </c>
      <c r="AY478" s="40"/>
      <c r="AZ478" s="250" t="str">
        <f>IF(V478="","",EOMONTH(EDATE(Tabla1[[#This Row],[Fecha Finalización]],3),0))</f>
        <v/>
      </c>
      <c r="BA478" s="40"/>
      <c r="BB478" s="40"/>
      <c r="BC478" s="237"/>
      <c r="BD478" s="235" t="str">
        <f>IF(F478="","",Tabla1[[#This Row],[sem 01]]&amp;Tabla1[[#This Row],[sem 02]]&amp;Tabla1[[#This Row],[sem 03]])</f>
        <v/>
      </c>
      <c r="BE478" s="236"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9"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10"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10"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10" t="str">
        <f>IF(Tabla1[[#This Row],[Fecha Inicio grupo]]="","",IFERROR(VLOOKUP(Tabla1[[#This Row],[Mes de Alta como miembro]],Parámetros!$AM$2:$AN$16,2,0),"01/01/1900"))</f>
        <v/>
      </c>
    </row>
    <row r="479" spans="1:63" ht="14.45">
      <c r="A479" s="69">
        <v>476</v>
      </c>
      <c r="B479" s="30"/>
      <c r="C479" s="35"/>
      <c r="D479" s="43"/>
      <c r="E479" s="65"/>
      <c r="F479" s="46"/>
      <c r="G479" s="46"/>
      <c r="H479" s="165"/>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1"/>
      <c r="P479" s="35"/>
      <c r="Q479" s="68"/>
      <c r="R479" s="68"/>
      <c r="S479" s="68"/>
      <c r="T479" s="68"/>
      <c r="U479" s="244" t="str">
        <f>IF(F479="","",Tabla1[[#This Row],[Fecha Inicio grupo]]+3*7-7)</f>
        <v/>
      </c>
      <c r="V479" s="245"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6"/>
      <c r="AP479" s="247" t="str">
        <f>IF(F479="","",IFERROR(VLOOKUP(SUBSTITUTE(SUBSTITUTE(Tabla1[[#This Row],[Uso Sistemas]],"T","P"),"N","F"),Parámetros!$M$2:$N$17,2,0),"Completar hasta 3ra sem. para evaluar a Probacionista"))</f>
        <v/>
      </c>
      <c r="AQ479" s="40"/>
      <c r="AR479" s="40"/>
      <c r="AS479" s="40"/>
      <c r="AT479" s="29"/>
      <c r="AU479" s="56"/>
      <c r="AV479" s="56"/>
      <c r="AW479" s="56"/>
      <c r="AX479" s="249" t="str">
        <f>IF(V479="","",EOMONTH(EDATE(Tabla1[[#This Row],[Fecha Finalización]],2),0))</f>
        <v/>
      </c>
      <c r="AY479" s="40"/>
      <c r="AZ479" s="250" t="str">
        <f>IF(V479="","",EOMONTH(EDATE(Tabla1[[#This Row],[Fecha Finalización]],3),0))</f>
        <v/>
      </c>
      <c r="BA479" s="40"/>
      <c r="BB479" s="40"/>
      <c r="BC479" s="237"/>
      <c r="BD479" s="235" t="str">
        <f>IF(F479="","",Tabla1[[#This Row],[sem 01]]&amp;Tabla1[[#This Row],[sem 02]]&amp;Tabla1[[#This Row],[sem 03]])</f>
        <v/>
      </c>
      <c r="BE479" s="236"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9"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10"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10"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10" t="str">
        <f>IF(Tabla1[[#This Row],[Fecha Inicio grupo]]="","",IFERROR(VLOOKUP(Tabla1[[#This Row],[Mes de Alta como miembro]],Parámetros!$AM$2:$AN$16,2,0),"01/01/1900"))</f>
        <v/>
      </c>
    </row>
    <row r="480" spans="1:63" ht="14.45">
      <c r="A480" s="69">
        <v>477</v>
      </c>
      <c r="B480" s="30"/>
      <c r="C480" s="35"/>
      <c r="D480" s="43"/>
      <c r="E480" s="65"/>
      <c r="F480" s="46"/>
      <c r="G480" s="46"/>
      <c r="H480" s="165"/>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1"/>
      <c r="P480" s="35"/>
      <c r="Q480" s="68"/>
      <c r="R480" s="68"/>
      <c r="S480" s="68"/>
      <c r="T480" s="68"/>
      <c r="U480" s="244" t="str">
        <f>IF(F480="","",Tabla1[[#This Row],[Fecha Inicio grupo]]+3*7-7)</f>
        <v/>
      </c>
      <c r="V480" s="245"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6"/>
      <c r="AP480" s="247" t="str">
        <f>IF(F480="","",IFERROR(VLOOKUP(SUBSTITUTE(SUBSTITUTE(Tabla1[[#This Row],[Uso Sistemas]],"T","P"),"N","F"),Parámetros!$M$2:$N$17,2,0),"Completar hasta 3ra sem. para evaluar a Probacionista"))</f>
        <v/>
      </c>
      <c r="AQ480" s="40"/>
      <c r="AR480" s="40"/>
      <c r="AS480" s="40"/>
      <c r="AT480" s="29"/>
      <c r="AU480" s="56"/>
      <c r="AV480" s="56"/>
      <c r="AW480" s="56"/>
      <c r="AX480" s="249" t="str">
        <f>IF(V480="","",EOMONTH(EDATE(Tabla1[[#This Row],[Fecha Finalización]],2),0))</f>
        <v/>
      </c>
      <c r="AY480" s="40"/>
      <c r="AZ480" s="250" t="str">
        <f>IF(V480="","",EOMONTH(EDATE(Tabla1[[#This Row],[Fecha Finalización]],3),0))</f>
        <v/>
      </c>
      <c r="BA480" s="40"/>
      <c r="BB480" s="40"/>
      <c r="BC480" s="237"/>
      <c r="BD480" s="235" t="str">
        <f>IF(F480="","",Tabla1[[#This Row],[sem 01]]&amp;Tabla1[[#This Row],[sem 02]]&amp;Tabla1[[#This Row],[sem 03]])</f>
        <v/>
      </c>
      <c r="BE480" s="236"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9"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10"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10"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10" t="str">
        <f>IF(Tabla1[[#This Row],[Fecha Inicio grupo]]="","",IFERROR(VLOOKUP(Tabla1[[#This Row],[Mes de Alta como miembro]],Parámetros!$AM$2:$AN$16,2,0),"01/01/1900"))</f>
        <v/>
      </c>
    </row>
    <row r="481" spans="1:63" ht="14.45">
      <c r="A481" s="69">
        <v>478</v>
      </c>
      <c r="B481" s="30"/>
      <c r="C481" s="35"/>
      <c r="D481" s="43"/>
      <c r="E481" s="65"/>
      <c r="F481" s="46"/>
      <c r="G481" s="46"/>
      <c r="H481" s="165"/>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1"/>
      <c r="P481" s="35"/>
      <c r="Q481" s="68"/>
      <c r="R481" s="68"/>
      <c r="S481" s="68"/>
      <c r="T481" s="68"/>
      <c r="U481" s="244" t="str">
        <f>IF(F481="","",Tabla1[[#This Row],[Fecha Inicio grupo]]+3*7-7)</f>
        <v/>
      </c>
      <c r="V481" s="245"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6"/>
      <c r="AP481" s="247" t="str">
        <f>IF(F481="","",IFERROR(VLOOKUP(SUBSTITUTE(SUBSTITUTE(Tabla1[[#This Row],[Uso Sistemas]],"T","P"),"N","F"),Parámetros!$M$2:$N$17,2,0),"Completar hasta 3ra sem. para evaluar a Probacionista"))</f>
        <v/>
      </c>
      <c r="AQ481" s="40"/>
      <c r="AR481" s="40"/>
      <c r="AS481" s="40"/>
      <c r="AT481" s="29"/>
      <c r="AU481" s="56"/>
      <c r="AV481" s="56"/>
      <c r="AW481" s="56"/>
      <c r="AX481" s="249" t="str">
        <f>IF(V481="","",EOMONTH(EDATE(Tabla1[[#This Row],[Fecha Finalización]],2),0))</f>
        <v/>
      </c>
      <c r="AY481" s="40"/>
      <c r="AZ481" s="250" t="str">
        <f>IF(V481="","",EOMONTH(EDATE(Tabla1[[#This Row],[Fecha Finalización]],3),0))</f>
        <v/>
      </c>
      <c r="BA481" s="40"/>
      <c r="BB481" s="40"/>
      <c r="BC481" s="237"/>
      <c r="BD481" s="235" t="str">
        <f>IF(F481="","",Tabla1[[#This Row],[sem 01]]&amp;Tabla1[[#This Row],[sem 02]]&amp;Tabla1[[#This Row],[sem 03]])</f>
        <v/>
      </c>
      <c r="BE481" s="236"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9"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10"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10"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10" t="str">
        <f>IF(Tabla1[[#This Row],[Fecha Inicio grupo]]="","",IFERROR(VLOOKUP(Tabla1[[#This Row],[Mes de Alta como miembro]],Parámetros!$AM$2:$AN$16,2,0),"01/01/1900"))</f>
        <v/>
      </c>
    </row>
    <row r="482" spans="1:63" ht="14.45">
      <c r="A482" s="69">
        <v>479</v>
      </c>
      <c r="B482" s="30"/>
      <c r="C482" s="35"/>
      <c r="D482" s="43"/>
      <c r="E482" s="65"/>
      <c r="F482" s="46"/>
      <c r="G482" s="46"/>
      <c r="H482" s="165"/>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1"/>
      <c r="P482" s="35"/>
      <c r="Q482" s="68"/>
      <c r="R482" s="68"/>
      <c r="S482" s="68"/>
      <c r="T482" s="68"/>
      <c r="U482" s="244" t="str">
        <f>IF(F482="","",Tabla1[[#This Row],[Fecha Inicio grupo]]+3*7-7)</f>
        <v/>
      </c>
      <c r="V482" s="245"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6"/>
      <c r="AP482" s="247" t="str">
        <f>IF(F482="","",IFERROR(VLOOKUP(SUBSTITUTE(SUBSTITUTE(Tabla1[[#This Row],[Uso Sistemas]],"T","P"),"N","F"),Parámetros!$M$2:$N$17,2,0),"Completar hasta 3ra sem. para evaluar a Probacionista"))</f>
        <v/>
      </c>
      <c r="AQ482" s="40"/>
      <c r="AR482" s="40"/>
      <c r="AS482" s="40"/>
      <c r="AT482" s="29"/>
      <c r="AU482" s="56"/>
      <c r="AV482" s="56"/>
      <c r="AW482" s="56"/>
      <c r="AX482" s="249" t="str">
        <f>IF(V482="","",EOMONTH(EDATE(Tabla1[[#This Row],[Fecha Finalización]],2),0))</f>
        <v/>
      </c>
      <c r="AY482" s="40"/>
      <c r="AZ482" s="250" t="str">
        <f>IF(V482="","",EOMONTH(EDATE(Tabla1[[#This Row],[Fecha Finalización]],3),0))</f>
        <v/>
      </c>
      <c r="BA482" s="40"/>
      <c r="BB482" s="40"/>
      <c r="BC482" s="237"/>
      <c r="BD482" s="235" t="str">
        <f>IF(F482="","",Tabla1[[#This Row],[sem 01]]&amp;Tabla1[[#This Row],[sem 02]]&amp;Tabla1[[#This Row],[sem 03]])</f>
        <v/>
      </c>
      <c r="BE482" s="236"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9"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10"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10"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10" t="str">
        <f>IF(Tabla1[[#This Row],[Fecha Inicio grupo]]="","",IFERROR(VLOOKUP(Tabla1[[#This Row],[Mes de Alta como miembro]],Parámetros!$AM$2:$AN$16,2,0),"01/01/1900"))</f>
        <v/>
      </c>
    </row>
    <row r="483" spans="1:63" ht="14.45">
      <c r="A483" s="69">
        <v>480</v>
      </c>
      <c r="B483" s="30"/>
      <c r="C483" s="35"/>
      <c r="D483" s="43"/>
      <c r="E483" s="65"/>
      <c r="F483" s="46"/>
      <c r="G483" s="46"/>
      <c r="H483" s="165"/>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1"/>
      <c r="P483" s="35"/>
      <c r="Q483" s="68"/>
      <c r="R483" s="68"/>
      <c r="S483" s="68"/>
      <c r="T483" s="68"/>
      <c r="U483" s="244" t="str">
        <f>IF(F483="","",Tabla1[[#This Row],[Fecha Inicio grupo]]+3*7-7)</f>
        <v/>
      </c>
      <c r="V483" s="245"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6"/>
      <c r="AP483" s="247" t="str">
        <f>IF(F483="","",IFERROR(VLOOKUP(SUBSTITUTE(SUBSTITUTE(Tabla1[[#This Row],[Uso Sistemas]],"T","P"),"N","F"),Parámetros!$M$2:$N$17,2,0),"Completar hasta 3ra sem. para evaluar a Probacionista"))</f>
        <v/>
      </c>
      <c r="AQ483" s="40"/>
      <c r="AR483" s="40"/>
      <c r="AS483" s="40"/>
      <c r="AT483" s="29"/>
      <c r="AU483" s="56"/>
      <c r="AV483" s="56"/>
      <c r="AW483" s="56"/>
      <c r="AX483" s="249" t="str">
        <f>IF(V483="","",EOMONTH(EDATE(Tabla1[[#This Row],[Fecha Finalización]],2),0))</f>
        <v/>
      </c>
      <c r="AY483" s="40"/>
      <c r="AZ483" s="250" t="str">
        <f>IF(V483="","",EOMONTH(EDATE(Tabla1[[#This Row],[Fecha Finalización]],3),0))</f>
        <v/>
      </c>
      <c r="BA483" s="40"/>
      <c r="BB483" s="40"/>
      <c r="BC483" s="237"/>
      <c r="BD483" s="235" t="str">
        <f>IF(F483="","",Tabla1[[#This Row],[sem 01]]&amp;Tabla1[[#This Row],[sem 02]]&amp;Tabla1[[#This Row],[sem 03]])</f>
        <v/>
      </c>
      <c r="BE483" s="236"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9"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10"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10"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10" t="str">
        <f>IF(Tabla1[[#This Row],[Fecha Inicio grupo]]="","",IFERROR(VLOOKUP(Tabla1[[#This Row],[Mes de Alta como miembro]],Parámetros!$AM$2:$AN$16,2,0),"01/01/1900"))</f>
        <v/>
      </c>
    </row>
    <row r="484" spans="1:63" ht="14.45">
      <c r="A484" s="69">
        <v>481</v>
      </c>
      <c r="B484" s="30"/>
      <c r="C484" s="35"/>
      <c r="D484" s="43"/>
      <c r="E484" s="65"/>
      <c r="F484" s="46"/>
      <c r="G484" s="46"/>
      <c r="H484" s="165"/>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1"/>
      <c r="P484" s="35"/>
      <c r="Q484" s="68"/>
      <c r="R484" s="68"/>
      <c r="S484" s="68"/>
      <c r="T484" s="68"/>
      <c r="U484" s="244" t="str">
        <f>IF(F484="","",Tabla1[[#This Row],[Fecha Inicio grupo]]+3*7-7)</f>
        <v/>
      </c>
      <c r="V484" s="245"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6"/>
      <c r="AP484" s="247" t="str">
        <f>IF(F484="","",IFERROR(VLOOKUP(SUBSTITUTE(SUBSTITUTE(Tabla1[[#This Row],[Uso Sistemas]],"T","P"),"N","F"),Parámetros!$M$2:$N$17,2,0),"Completar hasta 3ra sem. para evaluar a Probacionista"))</f>
        <v/>
      </c>
      <c r="AQ484" s="40"/>
      <c r="AR484" s="40"/>
      <c r="AS484" s="40"/>
      <c r="AT484" s="29"/>
      <c r="AU484" s="56"/>
      <c r="AV484" s="56"/>
      <c r="AW484" s="56"/>
      <c r="AX484" s="249" t="str">
        <f>IF(V484="","",EOMONTH(EDATE(Tabla1[[#This Row],[Fecha Finalización]],2),0))</f>
        <v/>
      </c>
      <c r="AY484" s="40"/>
      <c r="AZ484" s="250" t="str">
        <f>IF(V484="","",EOMONTH(EDATE(Tabla1[[#This Row],[Fecha Finalización]],3),0))</f>
        <v/>
      </c>
      <c r="BA484" s="40"/>
      <c r="BB484" s="40"/>
      <c r="BC484" s="237"/>
      <c r="BD484" s="235" t="str">
        <f>IF(F484="","",Tabla1[[#This Row],[sem 01]]&amp;Tabla1[[#This Row],[sem 02]]&amp;Tabla1[[#This Row],[sem 03]])</f>
        <v/>
      </c>
      <c r="BE484" s="236"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9"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10"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10"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10" t="str">
        <f>IF(Tabla1[[#This Row],[Fecha Inicio grupo]]="","",IFERROR(VLOOKUP(Tabla1[[#This Row],[Mes de Alta como miembro]],Parámetros!$AM$2:$AN$16,2,0),"01/01/1900"))</f>
        <v/>
      </c>
    </row>
    <row r="485" spans="1:63" ht="14.45">
      <c r="A485" s="69">
        <v>482</v>
      </c>
      <c r="B485" s="30"/>
      <c r="C485" s="35"/>
      <c r="D485" s="43"/>
      <c r="E485" s="65"/>
      <c r="F485" s="46"/>
      <c r="G485" s="46"/>
      <c r="H485" s="165"/>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1"/>
      <c r="P485" s="35"/>
      <c r="Q485" s="68"/>
      <c r="R485" s="68"/>
      <c r="S485" s="68"/>
      <c r="T485" s="68"/>
      <c r="U485" s="244" t="str">
        <f>IF(F485="","",Tabla1[[#This Row],[Fecha Inicio grupo]]+3*7-7)</f>
        <v/>
      </c>
      <c r="V485" s="245"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6"/>
      <c r="AP485" s="247" t="str">
        <f>IF(F485="","",IFERROR(VLOOKUP(SUBSTITUTE(SUBSTITUTE(Tabla1[[#This Row],[Uso Sistemas]],"T","P"),"N","F"),Parámetros!$M$2:$N$17,2,0),"Completar hasta 3ra sem. para evaluar a Probacionista"))</f>
        <v/>
      </c>
      <c r="AQ485" s="40"/>
      <c r="AR485" s="40"/>
      <c r="AS485" s="40"/>
      <c r="AT485" s="29"/>
      <c r="AU485" s="56"/>
      <c r="AV485" s="56"/>
      <c r="AW485" s="56"/>
      <c r="AX485" s="249" t="str">
        <f>IF(V485="","",EOMONTH(EDATE(Tabla1[[#This Row],[Fecha Finalización]],2),0))</f>
        <v/>
      </c>
      <c r="AY485" s="40"/>
      <c r="AZ485" s="250" t="str">
        <f>IF(V485="","",EOMONTH(EDATE(Tabla1[[#This Row],[Fecha Finalización]],3),0))</f>
        <v/>
      </c>
      <c r="BA485" s="40"/>
      <c r="BB485" s="40"/>
      <c r="BC485" s="237"/>
      <c r="BD485" s="235" t="str">
        <f>IF(F485="","",Tabla1[[#This Row],[sem 01]]&amp;Tabla1[[#This Row],[sem 02]]&amp;Tabla1[[#This Row],[sem 03]])</f>
        <v/>
      </c>
      <c r="BE485" s="236"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9"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10"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10"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10" t="str">
        <f>IF(Tabla1[[#This Row],[Fecha Inicio grupo]]="","",IFERROR(VLOOKUP(Tabla1[[#This Row],[Mes de Alta como miembro]],Parámetros!$AM$2:$AN$16,2,0),"01/01/1900"))</f>
        <v/>
      </c>
    </row>
    <row r="486" spans="1:63" ht="14.45">
      <c r="A486" s="69">
        <v>483</v>
      </c>
      <c r="B486" s="30"/>
      <c r="C486" s="35"/>
      <c r="D486" s="43"/>
      <c r="E486" s="65"/>
      <c r="F486" s="46"/>
      <c r="G486" s="46"/>
      <c r="H486" s="165"/>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1"/>
      <c r="P486" s="35"/>
      <c r="Q486" s="68"/>
      <c r="R486" s="68"/>
      <c r="S486" s="68"/>
      <c r="T486" s="68"/>
      <c r="U486" s="244" t="str">
        <f>IF(F486="","",Tabla1[[#This Row],[Fecha Inicio grupo]]+3*7-7)</f>
        <v/>
      </c>
      <c r="V486" s="245"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6"/>
      <c r="AP486" s="247" t="str">
        <f>IF(F486="","",IFERROR(VLOOKUP(SUBSTITUTE(SUBSTITUTE(Tabla1[[#This Row],[Uso Sistemas]],"T","P"),"N","F"),Parámetros!$M$2:$N$17,2,0),"Completar hasta 3ra sem. para evaluar a Probacionista"))</f>
        <v/>
      </c>
      <c r="AQ486" s="40"/>
      <c r="AR486" s="40"/>
      <c r="AS486" s="40"/>
      <c r="AT486" s="29"/>
      <c r="AU486" s="56"/>
      <c r="AV486" s="56"/>
      <c r="AW486" s="56"/>
      <c r="AX486" s="249" t="str">
        <f>IF(V486="","",EOMONTH(EDATE(Tabla1[[#This Row],[Fecha Finalización]],2),0))</f>
        <v/>
      </c>
      <c r="AY486" s="40"/>
      <c r="AZ486" s="250" t="str">
        <f>IF(V486="","",EOMONTH(EDATE(Tabla1[[#This Row],[Fecha Finalización]],3),0))</f>
        <v/>
      </c>
      <c r="BA486" s="40"/>
      <c r="BB486" s="40"/>
      <c r="BC486" s="237"/>
      <c r="BD486" s="235" t="str">
        <f>IF(F486="","",Tabla1[[#This Row],[sem 01]]&amp;Tabla1[[#This Row],[sem 02]]&amp;Tabla1[[#This Row],[sem 03]])</f>
        <v/>
      </c>
      <c r="BE486" s="236"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9"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10"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10"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10" t="str">
        <f>IF(Tabla1[[#This Row],[Fecha Inicio grupo]]="","",IFERROR(VLOOKUP(Tabla1[[#This Row],[Mes de Alta como miembro]],Parámetros!$AM$2:$AN$16,2,0),"01/01/1900"))</f>
        <v/>
      </c>
    </row>
    <row r="487" spans="1:63" ht="14.45">
      <c r="A487" s="69">
        <v>484</v>
      </c>
      <c r="B487" s="30"/>
      <c r="C487" s="35"/>
      <c r="D487" s="43"/>
      <c r="E487" s="65"/>
      <c r="F487" s="46"/>
      <c r="G487" s="46"/>
      <c r="H487" s="165"/>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1"/>
      <c r="P487" s="35"/>
      <c r="Q487" s="68"/>
      <c r="R487" s="68"/>
      <c r="S487" s="68"/>
      <c r="T487" s="68"/>
      <c r="U487" s="244" t="str">
        <f>IF(F487="","",Tabla1[[#This Row],[Fecha Inicio grupo]]+3*7-7)</f>
        <v/>
      </c>
      <c r="V487" s="245"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6"/>
      <c r="AP487" s="247" t="str">
        <f>IF(F487="","",IFERROR(VLOOKUP(SUBSTITUTE(SUBSTITUTE(Tabla1[[#This Row],[Uso Sistemas]],"T","P"),"N","F"),Parámetros!$M$2:$N$17,2,0),"Completar hasta 3ra sem. para evaluar a Probacionista"))</f>
        <v/>
      </c>
      <c r="AQ487" s="40"/>
      <c r="AR487" s="40"/>
      <c r="AS487" s="40"/>
      <c r="AT487" s="29"/>
      <c r="AU487" s="56"/>
      <c r="AV487" s="56"/>
      <c r="AW487" s="56"/>
      <c r="AX487" s="249" t="str">
        <f>IF(V487="","",EOMONTH(EDATE(Tabla1[[#This Row],[Fecha Finalización]],2),0))</f>
        <v/>
      </c>
      <c r="AY487" s="40"/>
      <c r="AZ487" s="250" t="str">
        <f>IF(V487="","",EOMONTH(EDATE(Tabla1[[#This Row],[Fecha Finalización]],3),0))</f>
        <v/>
      </c>
      <c r="BA487" s="40"/>
      <c r="BB487" s="40"/>
      <c r="BC487" s="237"/>
      <c r="BD487" s="235" t="str">
        <f>IF(F487="","",Tabla1[[#This Row],[sem 01]]&amp;Tabla1[[#This Row],[sem 02]]&amp;Tabla1[[#This Row],[sem 03]])</f>
        <v/>
      </c>
      <c r="BE487" s="236"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9"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10"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10"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10" t="str">
        <f>IF(Tabla1[[#This Row],[Fecha Inicio grupo]]="","",IFERROR(VLOOKUP(Tabla1[[#This Row],[Mes de Alta como miembro]],Parámetros!$AM$2:$AN$16,2,0),"01/01/1900"))</f>
        <v/>
      </c>
    </row>
    <row r="488" spans="1:63" ht="14.45">
      <c r="A488" s="69">
        <v>485</v>
      </c>
      <c r="B488" s="30"/>
      <c r="C488" s="35"/>
      <c r="D488" s="43"/>
      <c r="E488" s="65"/>
      <c r="F488" s="46"/>
      <c r="G488" s="46"/>
      <c r="H488" s="165"/>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1"/>
      <c r="P488" s="35"/>
      <c r="Q488" s="68"/>
      <c r="R488" s="68"/>
      <c r="S488" s="68"/>
      <c r="T488" s="68"/>
      <c r="U488" s="244" t="str">
        <f>IF(F488="","",Tabla1[[#This Row],[Fecha Inicio grupo]]+3*7-7)</f>
        <v/>
      </c>
      <c r="V488" s="245"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6"/>
      <c r="AP488" s="247" t="str">
        <f>IF(F488="","",IFERROR(VLOOKUP(SUBSTITUTE(SUBSTITUTE(Tabla1[[#This Row],[Uso Sistemas]],"T","P"),"N","F"),Parámetros!$M$2:$N$17,2,0),"Completar hasta 3ra sem. para evaluar a Probacionista"))</f>
        <v/>
      </c>
      <c r="AQ488" s="40"/>
      <c r="AR488" s="40"/>
      <c r="AS488" s="40"/>
      <c r="AT488" s="29"/>
      <c r="AU488" s="56"/>
      <c r="AV488" s="56"/>
      <c r="AW488" s="56"/>
      <c r="AX488" s="249" t="str">
        <f>IF(V488="","",EOMONTH(EDATE(Tabla1[[#This Row],[Fecha Finalización]],2),0))</f>
        <v/>
      </c>
      <c r="AY488" s="40"/>
      <c r="AZ488" s="250" t="str">
        <f>IF(V488="","",EOMONTH(EDATE(Tabla1[[#This Row],[Fecha Finalización]],3),0))</f>
        <v/>
      </c>
      <c r="BA488" s="40"/>
      <c r="BB488" s="40"/>
      <c r="BC488" s="237"/>
      <c r="BD488" s="235" t="str">
        <f>IF(F488="","",Tabla1[[#This Row],[sem 01]]&amp;Tabla1[[#This Row],[sem 02]]&amp;Tabla1[[#This Row],[sem 03]])</f>
        <v/>
      </c>
      <c r="BE488" s="236"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9"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10"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10"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10" t="str">
        <f>IF(Tabla1[[#This Row],[Fecha Inicio grupo]]="","",IFERROR(VLOOKUP(Tabla1[[#This Row],[Mes de Alta como miembro]],Parámetros!$AM$2:$AN$16,2,0),"01/01/1900"))</f>
        <v/>
      </c>
    </row>
    <row r="489" spans="1:63" ht="14.45">
      <c r="A489" s="69">
        <v>486</v>
      </c>
      <c r="B489" s="30"/>
      <c r="C489" s="35"/>
      <c r="D489" s="43"/>
      <c r="E489" s="65"/>
      <c r="F489" s="46"/>
      <c r="G489" s="46"/>
      <c r="H489" s="165"/>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1"/>
      <c r="P489" s="35"/>
      <c r="Q489" s="68"/>
      <c r="R489" s="68"/>
      <c r="S489" s="68"/>
      <c r="T489" s="68"/>
      <c r="U489" s="244" t="str">
        <f>IF(F489="","",Tabla1[[#This Row],[Fecha Inicio grupo]]+3*7-7)</f>
        <v/>
      </c>
      <c r="V489" s="245"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6"/>
      <c r="AP489" s="247" t="str">
        <f>IF(F489="","",IFERROR(VLOOKUP(SUBSTITUTE(SUBSTITUTE(Tabla1[[#This Row],[Uso Sistemas]],"T","P"),"N","F"),Parámetros!$M$2:$N$17,2,0),"Completar hasta 3ra sem. para evaluar a Probacionista"))</f>
        <v/>
      </c>
      <c r="AQ489" s="40"/>
      <c r="AR489" s="40"/>
      <c r="AS489" s="40"/>
      <c r="AT489" s="29"/>
      <c r="AU489" s="56"/>
      <c r="AV489" s="56"/>
      <c r="AW489" s="56"/>
      <c r="AX489" s="249" t="str">
        <f>IF(V489="","",EOMONTH(EDATE(Tabla1[[#This Row],[Fecha Finalización]],2),0))</f>
        <v/>
      </c>
      <c r="AY489" s="40"/>
      <c r="AZ489" s="250" t="str">
        <f>IF(V489="","",EOMONTH(EDATE(Tabla1[[#This Row],[Fecha Finalización]],3),0))</f>
        <v/>
      </c>
      <c r="BA489" s="40"/>
      <c r="BB489" s="40"/>
      <c r="BC489" s="237"/>
      <c r="BD489" s="235" t="str">
        <f>IF(F489="","",Tabla1[[#This Row],[sem 01]]&amp;Tabla1[[#This Row],[sem 02]]&amp;Tabla1[[#This Row],[sem 03]])</f>
        <v/>
      </c>
      <c r="BE489" s="236"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9"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10"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10"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10" t="str">
        <f>IF(Tabla1[[#This Row],[Fecha Inicio grupo]]="","",IFERROR(VLOOKUP(Tabla1[[#This Row],[Mes de Alta como miembro]],Parámetros!$AM$2:$AN$16,2,0),"01/01/1900"))</f>
        <v/>
      </c>
    </row>
    <row r="490" spans="1:63" ht="14.45">
      <c r="A490" s="69">
        <v>487</v>
      </c>
      <c r="B490" s="30"/>
      <c r="C490" s="35"/>
      <c r="D490" s="43"/>
      <c r="E490" s="65"/>
      <c r="F490" s="46"/>
      <c r="G490" s="46"/>
      <c r="H490" s="165"/>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1"/>
      <c r="P490" s="35"/>
      <c r="Q490" s="68"/>
      <c r="R490" s="68"/>
      <c r="S490" s="68"/>
      <c r="T490" s="68"/>
      <c r="U490" s="244" t="str">
        <f>IF(F490="","",Tabla1[[#This Row],[Fecha Inicio grupo]]+3*7-7)</f>
        <v/>
      </c>
      <c r="V490" s="245"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6"/>
      <c r="AP490" s="247" t="str">
        <f>IF(F490="","",IFERROR(VLOOKUP(SUBSTITUTE(SUBSTITUTE(Tabla1[[#This Row],[Uso Sistemas]],"T","P"),"N","F"),Parámetros!$M$2:$N$17,2,0),"Completar hasta 3ra sem. para evaluar a Probacionista"))</f>
        <v/>
      </c>
      <c r="AQ490" s="40"/>
      <c r="AR490" s="40"/>
      <c r="AS490" s="40"/>
      <c r="AT490" s="29"/>
      <c r="AU490" s="56"/>
      <c r="AV490" s="56"/>
      <c r="AW490" s="56"/>
      <c r="AX490" s="249" t="str">
        <f>IF(V490="","",EOMONTH(EDATE(Tabla1[[#This Row],[Fecha Finalización]],2),0))</f>
        <v/>
      </c>
      <c r="AY490" s="40"/>
      <c r="AZ490" s="250" t="str">
        <f>IF(V490="","",EOMONTH(EDATE(Tabla1[[#This Row],[Fecha Finalización]],3),0))</f>
        <v/>
      </c>
      <c r="BA490" s="40"/>
      <c r="BB490" s="40"/>
      <c r="BC490" s="237"/>
      <c r="BD490" s="235" t="str">
        <f>IF(F490="","",Tabla1[[#This Row],[sem 01]]&amp;Tabla1[[#This Row],[sem 02]]&amp;Tabla1[[#This Row],[sem 03]])</f>
        <v/>
      </c>
      <c r="BE490" s="236"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9"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10"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10"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10" t="str">
        <f>IF(Tabla1[[#This Row],[Fecha Inicio grupo]]="","",IFERROR(VLOOKUP(Tabla1[[#This Row],[Mes de Alta como miembro]],Parámetros!$AM$2:$AN$16,2,0),"01/01/1900"))</f>
        <v/>
      </c>
    </row>
    <row r="491" spans="1:63" ht="14.45">
      <c r="A491" s="69">
        <v>488</v>
      </c>
      <c r="B491" s="30"/>
      <c r="C491" s="35"/>
      <c r="D491" s="43"/>
      <c r="E491" s="65"/>
      <c r="F491" s="46"/>
      <c r="G491" s="46"/>
      <c r="H491" s="165"/>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1"/>
      <c r="P491" s="35"/>
      <c r="Q491" s="68"/>
      <c r="R491" s="68"/>
      <c r="S491" s="68"/>
      <c r="T491" s="68"/>
      <c r="U491" s="244" t="str">
        <f>IF(F491="","",Tabla1[[#This Row],[Fecha Inicio grupo]]+3*7-7)</f>
        <v/>
      </c>
      <c r="V491" s="245"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6"/>
      <c r="AP491" s="247" t="str">
        <f>IF(F491="","",IFERROR(VLOOKUP(SUBSTITUTE(SUBSTITUTE(Tabla1[[#This Row],[Uso Sistemas]],"T","P"),"N","F"),Parámetros!$M$2:$N$17,2,0),"Completar hasta 3ra sem. para evaluar a Probacionista"))</f>
        <v/>
      </c>
      <c r="AQ491" s="40"/>
      <c r="AR491" s="40"/>
      <c r="AS491" s="40"/>
      <c r="AT491" s="29"/>
      <c r="AU491" s="56"/>
      <c r="AV491" s="56"/>
      <c r="AW491" s="56"/>
      <c r="AX491" s="249" t="str">
        <f>IF(V491="","",EOMONTH(EDATE(Tabla1[[#This Row],[Fecha Finalización]],2),0))</f>
        <v/>
      </c>
      <c r="AY491" s="40"/>
      <c r="AZ491" s="250" t="str">
        <f>IF(V491="","",EOMONTH(EDATE(Tabla1[[#This Row],[Fecha Finalización]],3),0))</f>
        <v/>
      </c>
      <c r="BA491" s="40"/>
      <c r="BB491" s="40"/>
      <c r="BC491" s="237"/>
      <c r="BD491" s="235" t="str">
        <f>IF(F491="","",Tabla1[[#This Row],[sem 01]]&amp;Tabla1[[#This Row],[sem 02]]&amp;Tabla1[[#This Row],[sem 03]])</f>
        <v/>
      </c>
      <c r="BE491" s="236"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9"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10"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10"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10" t="str">
        <f>IF(Tabla1[[#This Row],[Fecha Inicio grupo]]="","",IFERROR(VLOOKUP(Tabla1[[#This Row],[Mes de Alta como miembro]],Parámetros!$AM$2:$AN$16,2,0),"01/01/1900"))</f>
        <v/>
      </c>
    </row>
    <row r="492" spans="1:63" ht="14.45">
      <c r="A492" s="69">
        <v>489</v>
      </c>
      <c r="B492" s="30"/>
      <c r="C492" s="35"/>
      <c r="D492" s="43"/>
      <c r="E492" s="65"/>
      <c r="F492" s="46"/>
      <c r="G492" s="46"/>
      <c r="H492" s="165"/>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1"/>
      <c r="P492" s="35"/>
      <c r="Q492" s="68"/>
      <c r="R492" s="68"/>
      <c r="S492" s="68"/>
      <c r="T492" s="68"/>
      <c r="U492" s="244" t="str">
        <f>IF(F492="","",Tabla1[[#This Row],[Fecha Inicio grupo]]+3*7-7)</f>
        <v/>
      </c>
      <c r="V492" s="245"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6"/>
      <c r="AP492" s="247" t="str">
        <f>IF(F492="","",IFERROR(VLOOKUP(SUBSTITUTE(SUBSTITUTE(Tabla1[[#This Row],[Uso Sistemas]],"T","P"),"N","F"),Parámetros!$M$2:$N$17,2,0),"Completar hasta 3ra sem. para evaluar a Probacionista"))</f>
        <v/>
      </c>
      <c r="AQ492" s="40"/>
      <c r="AR492" s="40"/>
      <c r="AS492" s="40"/>
      <c r="AT492" s="29"/>
      <c r="AU492" s="56"/>
      <c r="AV492" s="56"/>
      <c r="AW492" s="56"/>
      <c r="AX492" s="249" t="str">
        <f>IF(V492="","",EOMONTH(EDATE(Tabla1[[#This Row],[Fecha Finalización]],2),0))</f>
        <v/>
      </c>
      <c r="AY492" s="40"/>
      <c r="AZ492" s="250" t="str">
        <f>IF(V492="","",EOMONTH(EDATE(Tabla1[[#This Row],[Fecha Finalización]],3),0))</f>
        <v/>
      </c>
      <c r="BA492" s="40"/>
      <c r="BB492" s="40"/>
      <c r="BC492" s="237"/>
      <c r="BD492" s="235" t="str">
        <f>IF(F492="","",Tabla1[[#This Row],[sem 01]]&amp;Tabla1[[#This Row],[sem 02]]&amp;Tabla1[[#This Row],[sem 03]])</f>
        <v/>
      </c>
      <c r="BE492" s="236"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9"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10"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10"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10" t="str">
        <f>IF(Tabla1[[#This Row],[Fecha Inicio grupo]]="","",IFERROR(VLOOKUP(Tabla1[[#This Row],[Mes de Alta como miembro]],Parámetros!$AM$2:$AN$16,2,0),"01/01/1900"))</f>
        <v/>
      </c>
    </row>
    <row r="493" spans="1:63" ht="14.45">
      <c r="A493" s="69">
        <v>490</v>
      </c>
      <c r="B493" s="30"/>
      <c r="C493" s="35"/>
      <c r="D493" s="43"/>
      <c r="E493" s="65"/>
      <c r="F493" s="46"/>
      <c r="G493" s="46"/>
      <c r="H493" s="165"/>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1"/>
      <c r="P493" s="35"/>
      <c r="Q493" s="68"/>
      <c r="R493" s="68"/>
      <c r="S493" s="68"/>
      <c r="T493" s="68"/>
      <c r="U493" s="244" t="str">
        <f>IF(F493="","",Tabla1[[#This Row],[Fecha Inicio grupo]]+3*7-7)</f>
        <v/>
      </c>
      <c r="V493" s="245"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6"/>
      <c r="AP493" s="247" t="str">
        <f>IF(F493="","",IFERROR(VLOOKUP(SUBSTITUTE(SUBSTITUTE(Tabla1[[#This Row],[Uso Sistemas]],"T","P"),"N","F"),Parámetros!$M$2:$N$17,2,0),"Completar hasta 3ra sem. para evaluar a Probacionista"))</f>
        <v/>
      </c>
      <c r="AQ493" s="40"/>
      <c r="AR493" s="40"/>
      <c r="AS493" s="40"/>
      <c r="AT493" s="29"/>
      <c r="AU493" s="56"/>
      <c r="AV493" s="56"/>
      <c r="AW493" s="56"/>
      <c r="AX493" s="249" t="str">
        <f>IF(V493="","",EOMONTH(EDATE(Tabla1[[#This Row],[Fecha Finalización]],2),0))</f>
        <v/>
      </c>
      <c r="AY493" s="40"/>
      <c r="AZ493" s="250" t="str">
        <f>IF(V493="","",EOMONTH(EDATE(Tabla1[[#This Row],[Fecha Finalización]],3),0))</f>
        <v/>
      </c>
      <c r="BA493" s="40"/>
      <c r="BB493" s="40"/>
      <c r="BC493" s="237"/>
      <c r="BD493" s="235" t="str">
        <f>IF(F493="","",Tabla1[[#This Row],[sem 01]]&amp;Tabla1[[#This Row],[sem 02]]&amp;Tabla1[[#This Row],[sem 03]])</f>
        <v/>
      </c>
      <c r="BE493" s="236"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9"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10"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10"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10" t="str">
        <f>IF(Tabla1[[#This Row],[Fecha Inicio grupo]]="","",IFERROR(VLOOKUP(Tabla1[[#This Row],[Mes de Alta como miembro]],Parámetros!$AM$2:$AN$16,2,0),"01/01/1900"))</f>
        <v/>
      </c>
    </row>
    <row r="494" spans="1:63" ht="14.45">
      <c r="A494" s="69">
        <v>491</v>
      </c>
      <c r="B494" s="30"/>
      <c r="C494" s="35"/>
      <c r="D494" s="43"/>
      <c r="E494" s="65"/>
      <c r="F494" s="46"/>
      <c r="G494" s="46"/>
      <c r="H494" s="165"/>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1"/>
      <c r="P494" s="35"/>
      <c r="Q494" s="68"/>
      <c r="R494" s="68"/>
      <c r="S494" s="68"/>
      <c r="T494" s="68"/>
      <c r="U494" s="244" t="str">
        <f>IF(F494="","",Tabla1[[#This Row],[Fecha Inicio grupo]]+3*7-7)</f>
        <v/>
      </c>
      <c r="V494" s="245"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6"/>
      <c r="AP494" s="247" t="str">
        <f>IF(F494="","",IFERROR(VLOOKUP(SUBSTITUTE(SUBSTITUTE(Tabla1[[#This Row],[Uso Sistemas]],"T","P"),"N","F"),Parámetros!$M$2:$N$17,2,0),"Completar hasta 3ra sem. para evaluar a Probacionista"))</f>
        <v/>
      </c>
      <c r="AQ494" s="40"/>
      <c r="AR494" s="40"/>
      <c r="AS494" s="40"/>
      <c r="AT494" s="29"/>
      <c r="AU494" s="56"/>
      <c r="AV494" s="56"/>
      <c r="AW494" s="56"/>
      <c r="AX494" s="249" t="str">
        <f>IF(V494="","",EOMONTH(EDATE(Tabla1[[#This Row],[Fecha Finalización]],2),0))</f>
        <v/>
      </c>
      <c r="AY494" s="40"/>
      <c r="AZ494" s="250" t="str">
        <f>IF(V494="","",EOMONTH(EDATE(Tabla1[[#This Row],[Fecha Finalización]],3),0))</f>
        <v/>
      </c>
      <c r="BA494" s="40"/>
      <c r="BB494" s="40"/>
      <c r="BC494" s="237"/>
      <c r="BD494" s="235" t="str">
        <f>IF(F494="","",Tabla1[[#This Row],[sem 01]]&amp;Tabla1[[#This Row],[sem 02]]&amp;Tabla1[[#This Row],[sem 03]])</f>
        <v/>
      </c>
      <c r="BE494" s="236"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9"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10"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10"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10" t="str">
        <f>IF(Tabla1[[#This Row],[Fecha Inicio grupo]]="","",IFERROR(VLOOKUP(Tabla1[[#This Row],[Mes de Alta como miembro]],Parámetros!$AM$2:$AN$16,2,0),"01/01/1900"))</f>
        <v/>
      </c>
    </row>
    <row r="495" spans="1:63" ht="14.45">
      <c r="A495" s="69">
        <v>492</v>
      </c>
      <c r="B495" s="30"/>
      <c r="C495" s="35"/>
      <c r="D495" s="43"/>
      <c r="E495" s="65"/>
      <c r="F495" s="46"/>
      <c r="G495" s="46"/>
      <c r="H495" s="165"/>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1"/>
      <c r="P495" s="35"/>
      <c r="Q495" s="68"/>
      <c r="R495" s="68"/>
      <c r="S495" s="68"/>
      <c r="T495" s="68"/>
      <c r="U495" s="244" t="str">
        <f>IF(F495="","",Tabla1[[#This Row],[Fecha Inicio grupo]]+3*7-7)</f>
        <v/>
      </c>
      <c r="V495" s="245"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6"/>
      <c r="AP495" s="247" t="str">
        <f>IF(F495="","",IFERROR(VLOOKUP(SUBSTITUTE(SUBSTITUTE(Tabla1[[#This Row],[Uso Sistemas]],"T","P"),"N","F"),Parámetros!$M$2:$N$17,2,0),"Completar hasta 3ra sem. para evaluar a Probacionista"))</f>
        <v/>
      </c>
      <c r="AQ495" s="40"/>
      <c r="AR495" s="40"/>
      <c r="AS495" s="40"/>
      <c r="AT495" s="29"/>
      <c r="AU495" s="56"/>
      <c r="AV495" s="56"/>
      <c r="AW495" s="56"/>
      <c r="AX495" s="249" t="str">
        <f>IF(V495="","",EOMONTH(EDATE(Tabla1[[#This Row],[Fecha Finalización]],2),0))</f>
        <v/>
      </c>
      <c r="AY495" s="40"/>
      <c r="AZ495" s="250" t="str">
        <f>IF(V495="","",EOMONTH(EDATE(Tabla1[[#This Row],[Fecha Finalización]],3),0))</f>
        <v/>
      </c>
      <c r="BA495" s="40"/>
      <c r="BB495" s="40"/>
      <c r="BC495" s="237"/>
      <c r="BD495" s="235" t="str">
        <f>IF(F495="","",Tabla1[[#This Row],[sem 01]]&amp;Tabla1[[#This Row],[sem 02]]&amp;Tabla1[[#This Row],[sem 03]])</f>
        <v/>
      </c>
      <c r="BE495" s="236"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9"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10"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10"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10" t="str">
        <f>IF(Tabla1[[#This Row],[Fecha Inicio grupo]]="","",IFERROR(VLOOKUP(Tabla1[[#This Row],[Mes de Alta como miembro]],Parámetros!$AM$2:$AN$16,2,0),"01/01/1900"))</f>
        <v/>
      </c>
    </row>
    <row r="496" spans="1:63" ht="14.45">
      <c r="A496" s="69">
        <v>493</v>
      </c>
      <c r="B496" s="30"/>
      <c r="C496" s="35"/>
      <c r="D496" s="43"/>
      <c r="E496" s="65"/>
      <c r="F496" s="46"/>
      <c r="G496" s="46"/>
      <c r="H496" s="165"/>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1"/>
      <c r="P496" s="35"/>
      <c r="Q496" s="68"/>
      <c r="R496" s="68"/>
      <c r="S496" s="68"/>
      <c r="T496" s="68"/>
      <c r="U496" s="244" t="str">
        <f>IF(F496="","",Tabla1[[#This Row],[Fecha Inicio grupo]]+3*7-7)</f>
        <v/>
      </c>
      <c r="V496" s="245"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6"/>
      <c r="AP496" s="247" t="str">
        <f>IF(F496="","",IFERROR(VLOOKUP(SUBSTITUTE(SUBSTITUTE(Tabla1[[#This Row],[Uso Sistemas]],"T","P"),"N","F"),Parámetros!$M$2:$N$17,2,0),"Completar hasta 3ra sem. para evaluar a Probacionista"))</f>
        <v/>
      </c>
      <c r="AQ496" s="40"/>
      <c r="AR496" s="40"/>
      <c r="AS496" s="40"/>
      <c r="AT496" s="29"/>
      <c r="AU496" s="56"/>
      <c r="AV496" s="56"/>
      <c r="AW496" s="56"/>
      <c r="AX496" s="249" t="str">
        <f>IF(V496="","",EOMONTH(EDATE(Tabla1[[#This Row],[Fecha Finalización]],2),0))</f>
        <v/>
      </c>
      <c r="AY496" s="40"/>
      <c r="AZ496" s="250" t="str">
        <f>IF(V496="","",EOMONTH(EDATE(Tabla1[[#This Row],[Fecha Finalización]],3),0))</f>
        <v/>
      </c>
      <c r="BA496" s="40"/>
      <c r="BB496" s="40"/>
      <c r="BC496" s="237"/>
      <c r="BD496" s="235" t="str">
        <f>IF(F496="","",Tabla1[[#This Row],[sem 01]]&amp;Tabla1[[#This Row],[sem 02]]&amp;Tabla1[[#This Row],[sem 03]])</f>
        <v/>
      </c>
      <c r="BE496" s="236"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9"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10"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10"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10" t="str">
        <f>IF(Tabla1[[#This Row],[Fecha Inicio grupo]]="","",IFERROR(VLOOKUP(Tabla1[[#This Row],[Mes de Alta como miembro]],Parámetros!$AM$2:$AN$16,2,0),"01/01/1900"))</f>
        <v/>
      </c>
    </row>
    <row r="497" spans="1:63" ht="14.45">
      <c r="A497" s="69">
        <v>494</v>
      </c>
      <c r="B497" s="30"/>
      <c r="C497" s="35"/>
      <c r="D497" s="43"/>
      <c r="E497" s="65"/>
      <c r="F497" s="46"/>
      <c r="G497" s="46"/>
      <c r="H497" s="165"/>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1"/>
      <c r="P497" s="35"/>
      <c r="Q497" s="68"/>
      <c r="R497" s="68"/>
      <c r="S497" s="68"/>
      <c r="T497" s="68"/>
      <c r="U497" s="244" t="str">
        <f>IF(F497="","",Tabla1[[#This Row],[Fecha Inicio grupo]]+3*7-7)</f>
        <v/>
      </c>
      <c r="V497" s="245"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6"/>
      <c r="AP497" s="247" t="str">
        <f>IF(F497="","",IFERROR(VLOOKUP(SUBSTITUTE(SUBSTITUTE(Tabla1[[#This Row],[Uso Sistemas]],"T","P"),"N","F"),Parámetros!$M$2:$N$17,2,0),"Completar hasta 3ra sem. para evaluar a Probacionista"))</f>
        <v/>
      </c>
      <c r="AQ497" s="40"/>
      <c r="AR497" s="40"/>
      <c r="AS497" s="40"/>
      <c r="AT497" s="29"/>
      <c r="AU497" s="56"/>
      <c r="AV497" s="56"/>
      <c r="AW497" s="56"/>
      <c r="AX497" s="249" t="str">
        <f>IF(V497="","",EOMONTH(EDATE(Tabla1[[#This Row],[Fecha Finalización]],2),0))</f>
        <v/>
      </c>
      <c r="AY497" s="40"/>
      <c r="AZ497" s="250" t="str">
        <f>IF(V497="","",EOMONTH(EDATE(Tabla1[[#This Row],[Fecha Finalización]],3),0))</f>
        <v/>
      </c>
      <c r="BA497" s="40"/>
      <c r="BB497" s="40"/>
      <c r="BC497" s="237"/>
      <c r="BD497" s="235" t="str">
        <f>IF(F497="","",Tabla1[[#This Row],[sem 01]]&amp;Tabla1[[#This Row],[sem 02]]&amp;Tabla1[[#This Row],[sem 03]])</f>
        <v/>
      </c>
      <c r="BE497" s="236"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9"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10"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10"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10" t="str">
        <f>IF(Tabla1[[#This Row],[Fecha Inicio grupo]]="","",IFERROR(VLOOKUP(Tabla1[[#This Row],[Mes de Alta como miembro]],Parámetros!$AM$2:$AN$16,2,0),"01/01/1900"))</f>
        <v/>
      </c>
    </row>
    <row r="498" spans="1:63" ht="14.45">
      <c r="A498" s="69">
        <v>495</v>
      </c>
      <c r="B498" s="30"/>
      <c r="C498" s="35"/>
      <c r="D498" s="43"/>
      <c r="E498" s="65"/>
      <c r="F498" s="46"/>
      <c r="G498" s="46"/>
      <c r="H498" s="165"/>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1"/>
      <c r="P498" s="35"/>
      <c r="Q498" s="68"/>
      <c r="R498" s="68"/>
      <c r="S498" s="68"/>
      <c r="T498" s="68"/>
      <c r="U498" s="244" t="str">
        <f>IF(F498="","",Tabla1[[#This Row],[Fecha Inicio grupo]]+3*7-7)</f>
        <v/>
      </c>
      <c r="V498" s="245"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6"/>
      <c r="AP498" s="247" t="str">
        <f>IF(F498="","",IFERROR(VLOOKUP(SUBSTITUTE(SUBSTITUTE(Tabla1[[#This Row],[Uso Sistemas]],"T","P"),"N","F"),Parámetros!$M$2:$N$17,2,0),"Completar hasta 3ra sem. para evaluar a Probacionista"))</f>
        <v/>
      </c>
      <c r="AQ498" s="40"/>
      <c r="AR498" s="40"/>
      <c r="AS498" s="40"/>
      <c r="AT498" s="29"/>
      <c r="AU498" s="56"/>
      <c r="AV498" s="56"/>
      <c r="AW498" s="56"/>
      <c r="AX498" s="249" t="str">
        <f>IF(V498="","",EOMONTH(EDATE(Tabla1[[#This Row],[Fecha Finalización]],2),0))</f>
        <v/>
      </c>
      <c r="AY498" s="40"/>
      <c r="AZ498" s="250" t="str">
        <f>IF(V498="","",EOMONTH(EDATE(Tabla1[[#This Row],[Fecha Finalización]],3),0))</f>
        <v/>
      </c>
      <c r="BA498" s="40"/>
      <c r="BB498" s="40"/>
      <c r="BC498" s="237"/>
      <c r="BD498" s="235" t="str">
        <f>IF(F498="","",Tabla1[[#This Row],[sem 01]]&amp;Tabla1[[#This Row],[sem 02]]&amp;Tabla1[[#This Row],[sem 03]])</f>
        <v/>
      </c>
      <c r="BE498" s="236"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9"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10"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10"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10" t="str">
        <f>IF(Tabla1[[#This Row],[Fecha Inicio grupo]]="","",IFERROR(VLOOKUP(Tabla1[[#This Row],[Mes de Alta como miembro]],Parámetros!$AM$2:$AN$16,2,0),"01/01/1900"))</f>
        <v/>
      </c>
    </row>
    <row r="499" spans="1:63" ht="14.45">
      <c r="A499" s="69">
        <v>496</v>
      </c>
      <c r="B499" s="30"/>
      <c r="C499" s="35"/>
      <c r="D499" s="43"/>
      <c r="E499" s="65"/>
      <c r="F499" s="46"/>
      <c r="G499" s="46"/>
      <c r="H499" s="165"/>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1"/>
      <c r="P499" s="35"/>
      <c r="Q499" s="68"/>
      <c r="R499" s="68"/>
      <c r="S499" s="68"/>
      <c r="T499" s="68"/>
      <c r="U499" s="244" t="str">
        <f>IF(F499="","",Tabla1[[#This Row],[Fecha Inicio grupo]]+3*7-7)</f>
        <v/>
      </c>
      <c r="V499" s="245"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6"/>
      <c r="AP499" s="247" t="str">
        <f>IF(F499="","",IFERROR(VLOOKUP(SUBSTITUTE(SUBSTITUTE(Tabla1[[#This Row],[Uso Sistemas]],"T","P"),"N","F"),Parámetros!$M$2:$N$17,2,0),"Completar hasta 3ra sem. para evaluar a Probacionista"))</f>
        <v/>
      </c>
      <c r="AQ499" s="40"/>
      <c r="AR499" s="40"/>
      <c r="AS499" s="40"/>
      <c r="AT499" s="29"/>
      <c r="AU499" s="56"/>
      <c r="AV499" s="56"/>
      <c r="AW499" s="56"/>
      <c r="AX499" s="249" t="str">
        <f>IF(V499="","",EOMONTH(EDATE(Tabla1[[#This Row],[Fecha Finalización]],2),0))</f>
        <v/>
      </c>
      <c r="AY499" s="40"/>
      <c r="AZ499" s="250" t="str">
        <f>IF(V499="","",EOMONTH(EDATE(Tabla1[[#This Row],[Fecha Finalización]],3),0))</f>
        <v/>
      </c>
      <c r="BA499" s="40"/>
      <c r="BB499" s="40"/>
      <c r="BC499" s="237"/>
      <c r="BD499" s="235" t="str">
        <f>IF(F499="","",Tabla1[[#This Row],[sem 01]]&amp;Tabla1[[#This Row],[sem 02]]&amp;Tabla1[[#This Row],[sem 03]])</f>
        <v/>
      </c>
      <c r="BE499" s="236"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9"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10"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10"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10" t="str">
        <f>IF(Tabla1[[#This Row],[Fecha Inicio grupo]]="","",IFERROR(VLOOKUP(Tabla1[[#This Row],[Mes de Alta como miembro]],Parámetros!$AM$2:$AN$16,2,0),"01/01/1900"))</f>
        <v/>
      </c>
    </row>
    <row r="500" spans="1:63" ht="14.45">
      <c r="A500" s="69">
        <v>497</v>
      </c>
      <c r="B500" s="30"/>
      <c r="C500" s="35"/>
      <c r="D500" s="43"/>
      <c r="E500" s="65"/>
      <c r="F500" s="46"/>
      <c r="G500" s="46"/>
      <c r="H500" s="165"/>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1"/>
      <c r="P500" s="35"/>
      <c r="Q500" s="68"/>
      <c r="R500" s="68"/>
      <c r="S500" s="68"/>
      <c r="T500" s="68"/>
      <c r="U500" s="244" t="str">
        <f>IF(F500="","",Tabla1[[#This Row],[Fecha Inicio grupo]]+3*7-7)</f>
        <v/>
      </c>
      <c r="V500" s="245"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6"/>
      <c r="AP500" s="247" t="str">
        <f>IF(F500="","",IFERROR(VLOOKUP(SUBSTITUTE(SUBSTITUTE(Tabla1[[#This Row],[Uso Sistemas]],"T","P"),"N","F"),Parámetros!$M$2:$N$17,2,0),"Completar hasta 3ra sem. para evaluar a Probacionista"))</f>
        <v/>
      </c>
      <c r="AQ500" s="40"/>
      <c r="AR500" s="40"/>
      <c r="AS500" s="40"/>
      <c r="AT500" s="29"/>
      <c r="AU500" s="56"/>
      <c r="AV500" s="56"/>
      <c r="AW500" s="56"/>
      <c r="AX500" s="249" t="str">
        <f>IF(V500="","",EOMONTH(EDATE(Tabla1[[#This Row],[Fecha Finalización]],2),0))</f>
        <v/>
      </c>
      <c r="AY500" s="40"/>
      <c r="AZ500" s="250" t="str">
        <f>IF(V500="","",EOMONTH(EDATE(Tabla1[[#This Row],[Fecha Finalización]],3),0))</f>
        <v/>
      </c>
      <c r="BA500" s="40"/>
      <c r="BB500" s="40"/>
      <c r="BC500" s="237"/>
      <c r="BD500" s="235" t="str">
        <f>IF(F500="","",Tabla1[[#This Row],[sem 01]]&amp;Tabla1[[#This Row],[sem 02]]&amp;Tabla1[[#This Row],[sem 03]])</f>
        <v/>
      </c>
      <c r="BE500" s="236"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9"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10"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10"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10" t="str">
        <f>IF(Tabla1[[#This Row],[Fecha Inicio grupo]]="","",IFERROR(VLOOKUP(Tabla1[[#This Row],[Mes de Alta como miembro]],Parámetros!$AM$2:$AN$16,2,0),"01/01/1900"))</f>
        <v/>
      </c>
    </row>
    <row r="501" spans="1:63" ht="14.45">
      <c r="A501" s="69">
        <v>498</v>
      </c>
      <c r="B501" s="30"/>
      <c r="C501" s="35"/>
      <c r="D501" s="43"/>
      <c r="E501" s="65"/>
      <c r="F501" s="46"/>
      <c r="G501" s="46"/>
      <c r="H501" s="165"/>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1"/>
      <c r="P501" s="35"/>
      <c r="Q501" s="68"/>
      <c r="R501" s="68"/>
      <c r="S501" s="68"/>
      <c r="T501" s="68"/>
      <c r="U501" s="244" t="str">
        <f>IF(F501="","",Tabla1[[#This Row],[Fecha Inicio grupo]]+3*7-7)</f>
        <v/>
      </c>
      <c r="V501" s="245"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6"/>
      <c r="AP501" s="247" t="str">
        <f>IF(F501="","",IFERROR(VLOOKUP(SUBSTITUTE(SUBSTITUTE(Tabla1[[#This Row],[Uso Sistemas]],"T","P"),"N","F"),Parámetros!$M$2:$N$17,2,0),"Completar hasta 3ra sem. para evaluar a Probacionista"))</f>
        <v/>
      </c>
      <c r="AQ501" s="40"/>
      <c r="AR501" s="40"/>
      <c r="AS501" s="40"/>
      <c r="AT501" s="29"/>
      <c r="AU501" s="56"/>
      <c r="AV501" s="56"/>
      <c r="AW501" s="56"/>
      <c r="AX501" s="249" t="str">
        <f>IF(V501="","",EOMONTH(EDATE(Tabla1[[#This Row],[Fecha Finalización]],2),0))</f>
        <v/>
      </c>
      <c r="AY501" s="40"/>
      <c r="AZ501" s="250" t="str">
        <f>IF(V501="","",EOMONTH(EDATE(Tabla1[[#This Row],[Fecha Finalización]],3),0))</f>
        <v/>
      </c>
      <c r="BA501" s="40"/>
      <c r="BB501" s="40"/>
      <c r="BC501" s="237"/>
      <c r="BD501" s="235" t="str">
        <f>IF(F501="","",Tabla1[[#This Row],[sem 01]]&amp;Tabla1[[#This Row],[sem 02]]&amp;Tabla1[[#This Row],[sem 03]])</f>
        <v/>
      </c>
      <c r="BE501" s="236"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9"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10"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10"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10" t="str">
        <f>IF(Tabla1[[#This Row],[Fecha Inicio grupo]]="","",IFERROR(VLOOKUP(Tabla1[[#This Row],[Mes de Alta como miembro]],Parámetros!$AM$2:$AN$16,2,0),"01/01/1900"))</f>
        <v/>
      </c>
    </row>
    <row r="502" spans="1:63" ht="14.45">
      <c r="A502" s="69">
        <v>499</v>
      </c>
      <c r="B502" s="30"/>
      <c r="C502" s="35"/>
      <c r="D502" s="43"/>
      <c r="E502" s="65"/>
      <c r="F502" s="46"/>
      <c r="G502" s="46"/>
      <c r="H502" s="165"/>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1"/>
      <c r="P502" s="35"/>
      <c r="Q502" s="68"/>
      <c r="R502" s="68"/>
      <c r="S502" s="68"/>
      <c r="T502" s="68"/>
      <c r="U502" s="244" t="str">
        <f>IF(F502="","",Tabla1[[#This Row],[Fecha Inicio grupo]]+3*7-7)</f>
        <v/>
      </c>
      <c r="V502" s="245"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6"/>
      <c r="AP502" s="247" t="str">
        <f>IF(F502="","",IFERROR(VLOOKUP(SUBSTITUTE(SUBSTITUTE(Tabla1[[#This Row],[Uso Sistemas]],"T","P"),"N","F"),Parámetros!$M$2:$N$17,2,0),"Completar hasta 3ra sem. para evaluar a Probacionista"))</f>
        <v/>
      </c>
      <c r="AQ502" s="40"/>
      <c r="AR502" s="40"/>
      <c r="AS502" s="40"/>
      <c r="AT502" s="29"/>
      <c r="AU502" s="56"/>
      <c r="AV502" s="56"/>
      <c r="AW502" s="56"/>
      <c r="AX502" s="249" t="str">
        <f>IF(V502="","",EOMONTH(EDATE(Tabla1[[#This Row],[Fecha Finalización]],2),0))</f>
        <v/>
      </c>
      <c r="AY502" s="40"/>
      <c r="AZ502" s="250" t="str">
        <f>IF(V502="","",EOMONTH(EDATE(Tabla1[[#This Row],[Fecha Finalización]],3),0))</f>
        <v/>
      </c>
      <c r="BA502" s="40"/>
      <c r="BB502" s="40"/>
      <c r="BC502" s="237"/>
      <c r="BD502" s="235" t="str">
        <f>IF(F502="","",Tabla1[[#This Row],[sem 01]]&amp;Tabla1[[#This Row],[sem 02]]&amp;Tabla1[[#This Row],[sem 03]])</f>
        <v/>
      </c>
      <c r="BE502" s="236"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9"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10"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10"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10" t="str">
        <f>IF(Tabla1[[#This Row],[Fecha Inicio grupo]]="","",IFERROR(VLOOKUP(Tabla1[[#This Row],[Mes de Alta como miembro]],Parámetros!$AM$2:$AN$16,2,0),"01/01/1900"))</f>
        <v/>
      </c>
    </row>
    <row r="503" spans="1:63" ht="14.45">
      <c r="A503" s="69">
        <v>500</v>
      </c>
      <c r="B503" s="30"/>
      <c r="C503" s="35"/>
      <c r="D503" s="43"/>
      <c r="E503" s="65"/>
      <c r="F503" s="46"/>
      <c r="G503" s="46"/>
      <c r="H503" s="165"/>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1"/>
      <c r="P503" s="35"/>
      <c r="Q503" s="68"/>
      <c r="R503" s="68"/>
      <c r="S503" s="68"/>
      <c r="T503" s="68"/>
      <c r="U503" s="244" t="str">
        <f>IF(F503="","",Tabla1[[#This Row],[Fecha Inicio grupo]]+3*7-7)</f>
        <v/>
      </c>
      <c r="V503" s="245"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6"/>
      <c r="AP503" s="247" t="str">
        <f>IF(F503="","",IFERROR(VLOOKUP(SUBSTITUTE(SUBSTITUTE(Tabla1[[#This Row],[Uso Sistemas]],"T","P"),"N","F"),Parámetros!$M$2:$N$17,2,0),"Completar hasta 3ra sem. para evaluar a Probacionista"))</f>
        <v/>
      </c>
      <c r="AQ503" s="40"/>
      <c r="AR503" s="40"/>
      <c r="AS503" s="40"/>
      <c r="AT503" s="29"/>
      <c r="AU503" s="56"/>
      <c r="AV503" s="56"/>
      <c r="AW503" s="56"/>
      <c r="AX503" s="249" t="str">
        <f>IF(V503="","",EOMONTH(EDATE(Tabla1[[#This Row],[Fecha Finalización]],2),0))</f>
        <v/>
      </c>
      <c r="AY503" s="40"/>
      <c r="AZ503" s="250" t="str">
        <f>IF(V503="","",EOMONTH(EDATE(Tabla1[[#This Row],[Fecha Finalización]],3),0))</f>
        <v/>
      </c>
      <c r="BA503" s="40"/>
      <c r="BB503" s="40"/>
      <c r="BC503" s="237"/>
      <c r="BD503" s="235" t="str">
        <f>IF(F503="","",Tabla1[[#This Row],[sem 01]]&amp;Tabla1[[#This Row],[sem 02]]&amp;Tabla1[[#This Row],[sem 03]])</f>
        <v/>
      </c>
      <c r="BE503" s="236"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9"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10"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10"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10" t="str">
        <f>IF(Tabla1[[#This Row],[Fecha Inicio grupo]]="","",IFERROR(VLOOKUP(Tabla1[[#This Row],[Mes de Alta como miembro]],Parámetros!$AM$2:$AN$16,2,0),"01/01/1900"))</f>
        <v/>
      </c>
    </row>
    <row r="504" spans="1:63" ht="14.45">
      <c r="A504" s="69">
        <v>501</v>
      </c>
      <c r="B504" s="30"/>
      <c r="C504" s="35"/>
      <c r="D504" s="43"/>
      <c r="E504" s="65"/>
      <c r="F504" s="46"/>
      <c r="G504" s="46"/>
      <c r="H504" s="165"/>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1"/>
      <c r="P504" s="35"/>
      <c r="Q504" s="68"/>
      <c r="R504" s="68"/>
      <c r="S504" s="68"/>
      <c r="T504" s="68"/>
      <c r="U504" s="244" t="str">
        <f>IF(F504="","",Tabla1[[#This Row],[Fecha Inicio grupo]]+3*7-7)</f>
        <v/>
      </c>
      <c r="V504" s="245"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6"/>
      <c r="AP504" s="247" t="str">
        <f>IF(F504="","",IFERROR(VLOOKUP(SUBSTITUTE(SUBSTITUTE(Tabla1[[#This Row],[Uso Sistemas]],"T","P"),"N","F"),Parámetros!$M$2:$N$17,2,0),"Completar hasta 3ra sem. para evaluar a Probacionista"))</f>
        <v/>
      </c>
      <c r="AQ504" s="40"/>
      <c r="AR504" s="40"/>
      <c r="AS504" s="40"/>
      <c r="AT504" s="29"/>
      <c r="AU504" s="56"/>
      <c r="AV504" s="56"/>
      <c r="AW504" s="56"/>
      <c r="AX504" s="249" t="str">
        <f>IF(V504="","",EOMONTH(EDATE(Tabla1[[#This Row],[Fecha Finalización]],2),0))</f>
        <v/>
      </c>
      <c r="AY504" s="40"/>
      <c r="AZ504" s="250" t="str">
        <f>IF(V504="","",EOMONTH(EDATE(Tabla1[[#This Row],[Fecha Finalización]],3),0))</f>
        <v/>
      </c>
      <c r="BA504" s="40"/>
      <c r="BB504" s="40"/>
      <c r="BC504" s="237"/>
      <c r="BD504" s="235" t="str">
        <f>IF(F504="","",Tabla1[[#This Row],[sem 01]]&amp;Tabla1[[#This Row],[sem 02]]&amp;Tabla1[[#This Row],[sem 03]])</f>
        <v/>
      </c>
      <c r="BE504" s="236"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9"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10"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10"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10" t="str">
        <f>IF(Tabla1[[#This Row],[Fecha Inicio grupo]]="","",IFERROR(VLOOKUP(Tabla1[[#This Row],[Mes de Alta como miembro]],Parámetros!$AM$2:$AN$16,2,0),"01/01/1900"))</f>
        <v/>
      </c>
    </row>
    <row r="505" spans="1:63" ht="14.45">
      <c r="A505" s="69">
        <v>502</v>
      </c>
      <c r="B505" s="30"/>
      <c r="C505" s="35"/>
      <c r="D505" s="43"/>
      <c r="E505" s="65"/>
      <c r="F505" s="46"/>
      <c r="G505" s="46"/>
      <c r="H505" s="165"/>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1"/>
      <c r="P505" s="35"/>
      <c r="Q505" s="68"/>
      <c r="R505" s="68"/>
      <c r="S505" s="68"/>
      <c r="T505" s="68"/>
      <c r="U505" s="244" t="str">
        <f>IF(F505="","",Tabla1[[#This Row],[Fecha Inicio grupo]]+3*7-7)</f>
        <v/>
      </c>
      <c r="V505" s="245"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6"/>
      <c r="AP505" s="247" t="str">
        <f>IF(F505="","",IFERROR(VLOOKUP(SUBSTITUTE(SUBSTITUTE(Tabla1[[#This Row],[Uso Sistemas]],"T","P"),"N","F"),Parámetros!$M$2:$N$17,2,0),"Completar hasta 3ra sem. para evaluar a Probacionista"))</f>
        <v/>
      </c>
      <c r="AQ505" s="40"/>
      <c r="AR505" s="40"/>
      <c r="AS505" s="40"/>
      <c r="AT505" s="29"/>
      <c r="AU505" s="56"/>
      <c r="AV505" s="56"/>
      <c r="AW505" s="56"/>
      <c r="AX505" s="249" t="str">
        <f>IF(V505="","",EOMONTH(EDATE(Tabla1[[#This Row],[Fecha Finalización]],2),0))</f>
        <v/>
      </c>
      <c r="AY505" s="40"/>
      <c r="AZ505" s="250" t="str">
        <f>IF(V505="","",EOMONTH(EDATE(Tabla1[[#This Row],[Fecha Finalización]],3),0))</f>
        <v/>
      </c>
      <c r="BA505" s="40"/>
      <c r="BB505" s="40"/>
      <c r="BC505" s="237"/>
      <c r="BD505" s="235" t="str">
        <f>IF(F505="","",Tabla1[[#This Row],[sem 01]]&amp;Tabla1[[#This Row],[sem 02]]&amp;Tabla1[[#This Row],[sem 03]])</f>
        <v/>
      </c>
      <c r="BE505" s="236"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9"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10"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10"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10" t="str">
        <f>IF(Tabla1[[#This Row],[Fecha Inicio grupo]]="","",IFERROR(VLOOKUP(Tabla1[[#This Row],[Mes de Alta como miembro]],Parámetros!$AM$2:$AN$16,2,0),"01/01/1900"))</f>
        <v/>
      </c>
    </row>
    <row r="506" spans="1:63" ht="14.45">
      <c r="A506" s="69">
        <v>503</v>
      </c>
      <c r="B506" s="30"/>
      <c r="C506" s="35"/>
      <c r="D506" s="43"/>
      <c r="E506" s="65"/>
      <c r="F506" s="46"/>
      <c r="G506" s="46"/>
      <c r="H506" s="165"/>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1"/>
      <c r="P506" s="35"/>
      <c r="Q506" s="68"/>
      <c r="R506" s="68"/>
      <c r="S506" s="68"/>
      <c r="T506" s="68"/>
      <c r="U506" s="244" t="str">
        <f>IF(F506="","",Tabla1[[#This Row],[Fecha Inicio grupo]]+3*7-7)</f>
        <v/>
      </c>
      <c r="V506" s="245"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6"/>
      <c r="AP506" s="247" t="str">
        <f>IF(F506="","",IFERROR(VLOOKUP(SUBSTITUTE(SUBSTITUTE(Tabla1[[#This Row],[Uso Sistemas]],"T","P"),"N","F"),Parámetros!$M$2:$N$17,2,0),"Completar hasta 3ra sem. para evaluar a Probacionista"))</f>
        <v/>
      </c>
      <c r="AQ506" s="40"/>
      <c r="AR506" s="40"/>
      <c r="AS506" s="40"/>
      <c r="AT506" s="29"/>
      <c r="AU506" s="56"/>
      <c r="AV506" s="56"/>
      <c r="AW506" s="56"/>
      <c r="AX506" s="249" t="str">
        <f>IF(V506="","",EOMONTH(EDATE(Tabla1[[#This Row],[Fecha Finalización]],2),0))</f>
        <v/>
      </c>
      <c r="AY506" s="40"/>
      <c r="AZ506" s="250" t="str">
        <f>IF(V506="","",EOMONTH(EDATE(Tabla1[[#This Row],[Fecha Finalización]],3),0))</f>
        <v/>
      </c>
      <c r="BA506" s="40"/>
      <c r="BB506" s="40"/>
      <c r="BC506" s="237"/>
      <c r="BD506" s="235" t="str">
        <f>IF(F506="","",Tabla1[[#This Row],[sem 01]]&amp;Tabla1[[#This Row],[sem 02]]&amp;Tabla1[[#This Row],[sem 03]])</f>
        <v/>
      </c>
      <c r="BE506" s="236"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9"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10"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10"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10" t="str">
        <f>IF(Tabla1[[#This Row],[Fecha Inicio grupo]]="","",IFERROR(VLOOKUP(Tabla1[[#This Row],[Mes de Alta como miembro]],Parámetros!$AM$2:$AN$16,2,0),"01/01/1900"))</f>
        <v/>
      </c>
    </row>
    <row r="507" spans="1:63" ht="14.45">
      <c r="A507" s="69">
        <v>504</v>
      </c>
      <c r="B507" s="30"/>
      <c r="C507" s="35"/>
      <c r="D507" s="43"/>
      <c r="E507" s="65"/>
      <c r="F507" s="46"/>
      <c r="G507" s="46"/>
      <c r="H507" s="165"/>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1"/>
      <c r="P507" s="35"/>
      <c r="Q507" s="68"/>
      <c r="R507" s="68"/>
      <c r="S507" s="68"/>
      <c r="T507" s="68"/>
      <c r="U507" s="244" t="str">
        <f>IF(F507="","",Tabla1[[#This Row],[Fecha Inicio grupo]]+3*7-7)</f>
        <v/>
      </c>
      <c r="V507" s="245"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6"/>
      <c r="AP507" s="247" t="str">
        <f>IF(F507="","",IFERROR(VLOOKUP(SUBSTITUTE(SUBSTITUTE(Tabla1[[#This Row],[Uso Sistemas]],"T","P"),"N","F"),Parámetros!$M$2:$N$17,2,0),"Completar hasta 3ra sem. para evaluar a Probacionista"))</f>
        <v/>
      </c>
      <c r="AQ507" s="40"/>
      <c r="AR507" s="40"/>
      <c r="AS507" s="40"/>
      <c r="AT507" s="29"/>
      <c r="AU507" s="56"/>
      <c r="AV507" s="56"/>
      <c r="AW507" s="56"/>
      <c r="AX507" s="249" t="str">
        <f>IF(V507="","",EOMONTH(EDATE(Tabla1[[#This Row],[Fecha Finalización]],2),0))</f>
        <v/>
      </c>
      <c r="AY507" s="40"/>
      <c r="AZ507" s="250" t="str">
        <f>IF(V507="","",EOMONTH(EDATE(Tabla1[[#This Row],[Fecha Finalización]],3),0))</f>
        <v/>
      </c>
      <c r="BA507" s="40"/>
      <c r="BB507" s="40"/>
      <c r="BC507" s="237"/>
      <c r="BD507" s="235" t="str">
        <f>IF(F507="","",Tabla1[[#This Row],[sem 01]]&amp;Tabla1[[#This Row],[sem 02]]&amp;Tabla1[[#This Row],[sem 03]])</f>
        <v/>
      </c>
      <c r="BE507" s="236"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9"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10"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10"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10" t="str">
        <f>IF(Tabla1[[#This Row],[Fecha Inicio grupo]]="","",IFERROR(VLOOKUP(Tabla1[[#This Row],[Mes de Alta como miembro]],Parámetros!$AM$2:$AN$16,2,0),"01/01/1900"))</f>
        <v/>
      </c>
    </row>
    <row r="508" spans="1:63" ht="14.45">
      <c r="A508" s="69">
        <v>505</v>
      </c>
      <c r="B508" s="30"/>
      <c r="C508" s="35"/>
      <c r="D508" s="43"/>
      <c r="E508" s="65"/>
      <c r="F508" s="46"/>
      <c r="G508" s="46"/>
      <c r="H508" s="165"/>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1"/>
      <c r="P508" s="35"/>
      <c r="Q508" s="68"/>
      <c r="R508" s="68"/>
      <c r="S508" s="68"/>
      <c r="T508" s="68"/>
      <c r="U508" s="244" t="str">
        <f>IF(F508="","",Tabla1[[#This Row],[Fecha Inicio grupo]]+3*7-7)</f>
        <v/>
      </c>
      <c r="V508" s="245"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6"/>
      <c r="AP508" s="247" t="str">
        <f>IF(F508="","",IFERROR(VLOOKUP(SUBSTITUTE(SUBSTITUTE(Tabla1[[#This Row],[Uso Sistemas]],"T","P"),"N","F"),Parámetros!$M$2:$N$17,2,0),"Completar hasta 3ra sem. para evaluar a Probacionista"))</f>
        <v/>
      </c>
      <c r="AQ508" s="40"/>
      <c r="AR508" s="40"/>
      <c r="AS508" s="40"/>
      <c r="AT508" s="29"/>
      <c r="AU508" s="56"/>
      <c r="AV508" s="56"/>
      <c r="AW508" s="56"/>
      <c r="AX508" s="249" t="str">
        <f>IF(V508="","",EOMONTH(EDATE(Tabla1[[#This Row],[Fecha Finalización]],2),0))</f>
        <v/>
      </c>
      <c r="AY508" s="40"/>
      <c r="AZ508" s="250" t="str">
        <f>IF(V508="","",EOMONTH(EDATE(Tabla1[[#This Row],[Fecha Finalización]],3),0))</f>
        <v/>
      </c>
      <c r="BA508" s="40"/>
      <c r="BB508" s="40"/>
      <c r="BC508" s="237"/>
      <c r="BD508" s="235" t="str">
        <f>IF(F508="","",Tabla1[[#This Row],[sem 01]]&amp;Tabla1[[#This Row],[sem 02]]&amp;Tabla1[[#This Row],[sem 03]])</f>
        <v/>
      </c>
      <c r="BE508" s="236"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9"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10"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10"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10" t="str">
        <f>IF(Tabla1[[#This Row],[Fecha Inicio grupo]]="","",IFERROR(VLOOKUP(Tabla1[[#This Row],[Mes de Alta como miembro]],Parámetros!$AM$2:$AN$16,2,0),"01/01/1900"))</f>
        <v/>
      </c>
    </row>
    <row r="509" spans="1:63" ht="14.45">
      <c r="A509" s="69">
        <v>506</v>
      </c>
      <c r="B509" s="30"/>
      <c r="C509" s="35"/>
      <c r="D509" s="43"/>
      <c r="E509" s="65"/>
      <c r="F509" s="46"/>
      <c r="G509" s="46"/>
      <c r="H509" s="165"/>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1"/>
      <c r="P509" s="35"/>
      <c r="Q509" s="68"/>
      <c r="R509" s="68"/>
      <c r="S509" s="68"/>
      <c r="T509" s="68"/>
      <c r="U509" s="244" t="str">
        <f>IF(F509="","",Tabla1[[#This Row],[Fecha Inicio grupo]]+3*7-7)</f>
        <v/>
      </c>
      <c r="V509" s="245"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6"/>
      <c r="AP509" s="247" t="str">
        <f>IF(F509="","",IFERROR(VLOOKUP(SUBSTITUTE(SUBSTITUTE(Tabla1[[#This Row],[Uso Sistemas]],"T","P"),"N","F"),Parámetros!$M$2:$N$17,2,0),"Completar hasta 3ra sem. para evaluar a Probacionista"))</f>
        <v/>
      </c>
      <c r="AQ509" s="40"/>
      <c r="AR509" s="40"/>
      <c r="AS509" s="40"/>
      <c r="AT509" s="29"/>
      <c r="AU509" s="56"/>
      <c r="AV509" s="56"/>
      <c r="AW509" s="56"/>
      <c r="AX509" s="249" t="str">
        <f>IF(V509="","",EOMONTH(EDATE(Tabla1[[#This Row],[Fecha Finalización]],2),0))</f>
        <v/>
      </c>
      <c r="AY509" s="40"/>
      <c r="AZ509" s="250" t="str">
        <f>IF(V509="","",EOMONTH(EDATE(Tabla1[[#This Row],[Fecha Finalización]],3),0))</f>
        <v/>
      </c>
      <c r="BA509" s="40"/>
      <c r="BB509" s="40"/>
      <c r="BC509" s="237"/>
      <c r="BD509" s="235" t="str">
        <f>IF(F509="","",Tabla1[[#This Row],[sem 01]]&amp;Tabla1[[#This Row],[sem 02]]&amp;Tabla1[[#This Row],[sem 03]])</f>
        <v/>
      </c>
      <c r="BE509" s="236"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9"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10"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10"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10" t="str">
        <f>IF(Tabla1[[#This Row],[Fecha Inicio grupo]]="","",IFERROR(VLOOKUP(Tabla1[[#This Row],[Mes de Alta como miembro]],Parámetros!$AM$2:$AN$16,2,0),"01/01/1900"))</f>
        <v/>
      </c>
    </row>
    <row r="510" spans="1:63" ht="14.45">
      <c r="A510" s="69">
        <v>507</v>
      </c>
      <c r="B510" s="30"/>
      <c r="C510" s="35"/>
      <c r="D510" s="43"/>
      <c r="E510" s="65"/>
      <c r="F510" s="46"/>
      <c r="G510" s="46"/>
      <c r="H510" s="165"/>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1"/>
      <c r="P510" s="35"/>
      <c r="Q510" s="68"/>
      <c r="R510" s="68"/>
      <c r="S510" s="68"/>
      <c r="T510" s="68"/>
      <c r="U510" s="244" t="str">
        <f>IF(F510="","",Tabla1[[#This Row],[Fecha Inicio grupo]]+3*7-7)</f>
        <v/>
      </c>
      <c r="V510" s="245"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6"/>
      <c r="AP510" s="247" t="str">
        <f>IF(F510="","",IFERROR(VLOOKUP(SUBSTITUTE(SUBSTITUTE(Tabla1[[#This Row],[Uso Sistemas]],"T","P"),"N","F"),Parámetros!$M$2:$N$17,2,0),"Completar hasta 3ra sem. para evaluar a Probacionista"))</f>
        <v/>
      </c>
      <c r="AQ510" s="40"/>
      <c r="AR510" s="40"/>
      <c r="AS510" s="40"/>
      <c r="AT510" s="29"/>
      <c r="AU510" s="56"/>
      <c r="AV510" s="56"/>
      <c r="AW510" s="56"/>
      <c r="AX510" s="249" t="str">
        <f>IF(V510="","",EOMONTH(EDATE(Tabla1[[#This Row],[Fecha Finalización]],2),0))</f>
        <v/>
      </c>
      <c r="AY510" s="40"/>
      <c r="AZ510" s="250" t="str">
        <f>IF(V510="","",EOMONTH(EDATE(Tabla1[[#This Row],[Fecha Finalización]],3),0))</f>
        <v/>
      </c>
      <c r="BA510" s="40"/>
      <c r="BB510" s="40"/>
      <c r="BC510" s="237"/>
      <c r="BD510" s="235" t="str">
        <f>IF(F510="","",Tabla1[[#This Row],[sem 01]]&amp;Tabla1[[#This Row],[sem 02]]&amp;Tabla1[[#This Row],[sem 03]])</f>
        <v/>
      </c>
      <c r="BE510" s="236"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9"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10"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10"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10" t="str">
        <f>IF(Tabla1[[#This Row],[Fecha Inicio grupo]]="","",IFERROR(VLOOKUP(Tabla1[[#This Row],[Mes de Alta como miembro]],Parámetros!$AM$2:$AN$16,2,0),"01/01/1900"))</f>
        <v/>
      </c>
    </row>
    <row r="511" spans="1:63" ht="14.45">
      <c r="A511" s="69">
        <v>508</v>
      </c>
      <c r="B511" s="30"/>
      <c r="C511" s="35"/>
      <c r="D511" s="43"/>
      <c r="E511" s="65"/>
      <c r="F511" s="46"/>
      <c r="G511" s="46"/>
      <c r="H511" s="165"/>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1"/>
      <c r="P511" s="35"/>
      <c r="Q511" s="68"/>
      <c r="R511" s="68"/>
      <c r="S511" s="68"/>
      <c r="T511" s="68"/>
      <c r="U511" s="244" t="str">
        <f>IF(F511="","",Tabla1[[#This Row],[Fecha Inicio grupo]]+3*7-7)</f>
        <v/>
      </c>
      <c r="V511" s="245"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6"/>
      <c r="AP511" s="247" t="str">
        <f>IF(F511="","",IFERROR(VLOOKUP(SUBSTITUTE(SUBSTITUTE(Tabla1[[#This Row],[Uso Sistemas]],"T","P"),"N","F"),Parámetros!$M$2:$N$17,2,0),"Completar hasta 3ra sem. para evaluar a Probacionista"))</f>
        <v/>
      </c>
      <c r="AQ511" s="40"/>
      <c r="AR511" s="40"/>
      <c r="AS511" s="40"/>
      <c r="AT511" s="29"/>
      <c r="AU511" s="56"/>
      <c r="AV511" s="56"/>
      <c r="AW511" s="56"/>
      <c r="AX511" s="249" t="str">
        <f>IF(V511="","",EOMONTH(EDATE(Tabla1[[#This Row],[Fecha Finalización]],2),0))</f>
        <v/>
      </c>
      <c r="AY511" s="40"/>
      <c r="AZ511" s="250" t="str">
        <f>IF(V511="","",EOMONTH(EDATE(Tabla1[[#This Row],[Fecha Finalización]],3),0))</f>
        <v/>
      </c>
      <c r="BA511" s="40"/>
      <c r="BB511" s="40"/>
      <c r="BC511" s="237"/>
      <c r="BD511" s="235" t="str">
        <f>IF(F511="","",Tabla1[[#This Row],[sem 01]]&amp;Tabla1[[#This Row],[sem 02]]&amp;Tabla1[[#This Row],[sem 03]])</f>
        <v/>
      </c>
      <c r="BE511" s="236"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9"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10"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10"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10" t="str">
        <f>IF(Tabla1[[#This Row],[Fecha Inicio grupo]]="","",IFERROR(VLOOKUP(Tabla1[[#This Row],[Mes de Alta como miembro]],Parámetros!$AM$2:$AN$16,2,0),"01/01/1900"))</f>
        <v/>
      </c>
    </row>
    <row r="512" spans="1:63" ht="14.45">
      <c r="A512" s="69">
        <v>509</v>
      </c>
      <c r="B512" s="30"/>
      <c r="C512" s="35"/>
      <c r="D512" s="43"/>
      <c r="E512" s="65"/>
      <c r="F512" s="46"/>
      <c r="G512" s="46"/>
      <c r="H512" s="165"/>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1"/>
      <c r="P512" s="35"/>
      <c r="Q512" s="68"/>
      <c r="R512" s="68"/>
      <c r="S512" s="68"/>
      <c r="T512" s="68"/>
      <c r="U512" s="244" t="str">
        <f>IF(F512="","",Tabla1[[#This Row],[Fecha Inicio grupo]]+3*7-7)</f>
        <v/>
      </c>
      <c r="V512" s="245"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6"/>
      <c r="AP512" s="247" t="str">
        <f>IF(F512="","",IFERROR(VLOOKUP(SUBSTITUTE(SUBSTITUTE(Tabla1[[#This Row],[Uso Sistemas]],"T","P"),"N","F"),Parámetros!$M$2:$N$17,2,0),"Completar hasta 3ra sem. para evaluar a Probacionista"))</f>
        <v/>
      </c>
      <c r="AQ512" s="40"/>
      <c r="AR512" s="40"/>
      <c r="AS512" s="40"/>
      <c r="AT512" s="29"/>
      <c r="AU512" s="56"/>
      <c r="AV512" s="56"/>
      <c r="AW512" s="56"/>
      <c r="AX512" s="249" t="str">
        <f>IF(V512="","",EOMONTH(EDATE(Tabla1[[#This Row],[Fecha Finalización]],2),0))</f>
        <v/>
      </c>
      <c r="AY512" s="40"/>
      <c r="AZ512" s="250" t="str">
        <f>IF(V512="","",EOMONTH(EDATE(Tabla1[[#This Row],[Fecha Finalización]],3),0))</f>
        <v/>
      </c>
      <c r="BA512" s="40"/>
      <c r="BB512" s="40"/>
      <c r="BC512" s="237"/>
      <c r="BD512" s="235" t="str">
        <f>IF(F512="","",Tabla1[[#This Row],[sem 01]]&amp;Tabla1[[#This Row],[sem 02]]&amp;Tabla1[[#This Row],[sem 03]])</f>
        <v/>
      </c>
      <c r="BE512" s="236"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9"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10"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10"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10" t="str">
        <f>IF(Tabla1[[#This Row],[Fecha Inicio grupo]]="","",IFERROR(VLOOKUP(Tabla1[[#This Row],[Mes de Alta como miembro]],Parámetros!$AM$2:$AN$16,2,0),"01/01/1900"))</f>
        <v/>
      </c>
    </row>
    <row r="513" spans="1:63" ht="14.45">
      <c r="A513" s="69">
        <v>510</v>
      </c>
      <c r="B513" s="30"/>
      <c r="C513" s="35"/>
      <c r="D513" s="43"/>
      <c r="E513" s="65"/>
      <c r="F513" s="46"/>
      <c r="G513" s="46"/>
      <c r="H513" s="165"/>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1"/>
      <c r="P513" s="35"/>
      <c r="Q513" s="68"/>
      <c r="R513" s="68"/>
      <c r="S513" s="68"/>
      <c r="T513" s="68"/>
      <c r="U513" s="244" t="str">
        <f>IF(F513="","",Tabla1[[#This Row],[Fecha Inicio grupo]]+3*7-7)</f>
        <v/>
      </c>
      <c r="V513" s="245"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6"/>
      <c r="AP513" s="247" t="str">
        <f>IF(F513="","",IFERROR(VLOOKUP(SUBSTITUTE(SUBSTITUTE(Tabla1[[#This Row],[Uso Sistemas]],"T","P"),"N","F"),Parámetros!$M$2:$N$17,2,0),"Completar hasta 3ra sem. para evaluar a Probacionista"))</f>
        <v/>
      </c>
      <c r="AQ513" s="40"/>
      <c r="AR513" s="40"/>
      <c r="AS513" s="40"/>
      <c r="AT513" s="29"/>
      <c r="AU513" s="56"/>
      <c r="AV513" s="56"/>
      <c r="AW513" s="56"/>
      <c r="AX513" s="249" t="str">
        <f>IF(V513="","",EOMONTH(EDATE(Tabla1[[#This Row],[Fecha Finalización]],2),0))</f>
        <v/>
      </c>
      <c r="AY513" s="40"/>
      <c r="AZ513" s="250" t="str">
        <f>IF(V513="","",EOMONTH(EDATE(Tabla1[[#This Row],[Fecha Finalización]],3),0))</f>
        <v/>
      </c>
      <c r="BA513" s="40"/>
      <c r="BB513" s="40"/>
      <c r="BC513" s="237"/>
      <c r="BD513" s="235" t="str">
        <f>IF(F513="","",Tabla1[[#This Row],[sem 01]]&amp;Tabla1[[#This Row],[sem 02]]&amp;Tabla1[[#This Row],[sem 03]])</f>
        <v/>
      </c>
      <c r="BE513" s="236"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9"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10"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10"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10" t="str">
        <f>IF(Tabla1[[#This Row],[Fecha Inicio grupo]]="","",IFERROR(VLOOKUP(Tabla1[[#This Row],[Mes de Alta como miembro]],Parámetros!$AM$2:$AN$16,2,0),"01/01/1900"))</f>
        <v/>
      </c>
    </row>
    <row r="514" spans="1:63" ht="14.45">
      <c r="A514" s="69">
        <v>511</v>
      </c>
      <c r="B514" s="30"/>
      <c r="C514" s="35"/>
      <c r="D514" s="43"/>
      <c r="E514" s="65"/>
      <c r="F514" s="46"/>
      <c r="G514" s="46"/>
      <c r="H514" s="165"/>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1"/>
      <c r="P514" s="35"/>
      <c r="Q514" s="68"/>
      <c r="R514" s="68"/>
      <c r="S514" s="68"/>
      <c r="T514" s="68"/>
      <c r="U514" s="244" t="str">
        <f>IF(F514="","",Tabla1[[#This Row],[Fecha Inicio grupo]]+3*7-7)</f>
        <v/>
      </c>
      <c r="V514" s="245"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6"/>
      <c r="AP514" s="247" t="str">
        <f>IF(F514="","",IFERROR(VLOOKUP(SUBSTITUTE(SUBSTITUTE(Tabla1[[#This Row],[Uso Sistemas]],"T","P"),"N","F"),Parámetros!$M$2:$N$17,2,0),"Completar hasta 3ra sem. para evaluar a Probacionista"))</f>
        <v/>
      </c>
      <c r="AQ514" s="40"/>
      <c r="AR514" s="40"/>
      <c r="AS514" s="40"/>
      <c r="AT514" s="29"/>
      <c r="AU514" s="56"/>
      <c r="AV514" s="56"/>
      <c r="AW514" s="56"/>
      <c r="AX514" s="249" t="str">
        <f>IF(V514="","",EOMONTH(EDATE(Tabla1[[#This Row],[Fecha Finalización]],2),0))</f>
        <v/>
      </c>
      <c r="AY514" s="40"/>
      <c r="AZ514" s="250" t="str">
        <f>IF(V514="","",EOMONTH(EDATE(Tabla1[[#This Row],[Fecha Finalización]],3),0))</f>
        <v/>
      </c>
      <c r="BA514" s="40"/>
      <c r="BB514" s="40"/>
      <c r="BC514" s="237"/>
      <c r="BD514" s="235" t="str">
        <f>IF(F514="","",Tabla1[[#This Row],[sem 01]]&amp;Tabla1[[#This Row],[sem 02]]&amp;Tabla1[[#This Row],[sem 03]])</f>
        <v/>
      </c>
      <c r="BE514" s="236"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9"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10"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10"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10" t="str">
        <f>IF(Tabla1[[#This Row],[Fecha Inicio grupo]]="","",IFERROR(VLOOKUP(Tabla1[[#This Row],[Mes de Alta como miembro]],Parámetros!$AM$2:$AN$16,2,0),"01/01/1900"))</f>
        <v/>
      </c>
    </row>
    <row r="515" spans="1:63" ht="14.45">
      <c r="A515" s="69">
        <v>512</v>
      </c>
      <c r="B515" s="30"/>
      <c r="C515" s="35"/>
      <c r="D515" s="43"/>
      <c r="E515" s="65"/>
      <c r="F515" s="46"/>
      <c r="G515" s="46"/>
      <c r="H515" s="165"/>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1"/>
      <c r="P515" s="35"/>
      <c r="Q515" s="68"/>
      <c r="R515" s="68"/>
      <c r="S515" s="68"/>
      <c r="T515" s="68"/>
      <c r="U515" s="244" t="str">
        <f>IF(F515="","",Tabla1[[#This Row],[Fecha Inicio grupo]]+3*7-7)</f>
        <v/>
      </c>
      <c r="V515" s="245"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6"/>
      <c r="AP515" s="247" t="str">
        <f>IF(F515="","",IFERROR(VLOOKUP(SUBSTITUTE(SUBSTITUTE(Tabla1[[#This Row],[Uso Sistemas]],"T","P"),"N","F"),Parámetros!$M$2:$N$17,2,0),"Completar hasta 3ra sem. para evaluar a Probacionista"))</f>
        <v/>
      </c>
      <c r="AQ515" s="40"/>
      <c r="AR515" s="40"/>
      <c r="AS515" s="40"/>
      <c r="AT515" s="29"/>
      <c r="AU515" s="56"/>
      <c r="AV515" s="56"/>
      <c r="AW515" s="56"/>
      <c r="AX515" s="249" t="str">
        <f>IF(V515="","",EOMONTH(EDATE(Tabla1[[#This Row],[Fecha Finalización]],2),0))</f>
        <v/>
      </c>
      <c r="AY515" s="40"/>
      <c r="AZ515" s="250" t="str">
        <f>IF(V515="","",EOMONTH(EDATE(Tabla1[[#This Row],[Fecha Finalización]],3),0))</f>
        <v/>
      </c>
      <c r="BA515" s="40"/>
      <c r="BB515" s="40"/>
      <c r="BC515" s="237"/>
      <c r="BD515" s="235" t="str">
        <f>IF(F515="","",Tabla1[[#This Row],[sem 01]]&amp;Tabla1[[#This Row],[sem 02]]&amp;Tabla1[[#This Row],[sem 03]])</f>
        <v/>
      </c>
      <c r="BE515" s="236"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9"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10"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10"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10" t="str">
        <f>IF(Tabla1[[#This Row],[Fecha Inicio grupo]]="","",IFERROR(VLOOKUP(Tabla1[[#This Row],[Mes de Alta como miembro]],Parámetros!$AM$2:$AN$16,2,0),"01/01/1900"))</f>
        <v/>
      </c>
    </row>
    <row r="516" spans="1:63" ht="14.45">
      <c r="A516" s="69">
        <v>513</v>
      </c>
      <c r="B516" s="30"/>
      <c r="C516" s="35"/>
      <c r="D516" s="43"/>
      <c r="E516" s="65"/>
      <c r="F516" s="46"/>
      <c r="G516" s="46"/>
      <c r="H516" s="165"/>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1"/>
      <c r="P516" s="35"/>
      <c r="Q516" s="68"/>
      <c r="R516" s="68"/>
      <c r="S516" s="68"/>
      <c r="T516" s="68"/>
      <c r="U516" s="244" t="str">
        <f>IF(F516="","",Tabla1[[#This Row],[Fecha Inicio grupo]]+3*7-7)</f>
        <v/>
      </c>
      <c r="V516" s="245"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6"/>
      <c r="AP516" s="247" t="str">
        <f>IF(F516="","",IFERROR(VLOOKUP(SUBSTITUTE(SUBSTITUTE(Tabla1[[#This Row],[Uso Sistemas]],"T","P"),"N","F"),Parámetros!$M$2:$N$17,2,0),"Completar hasta 3ra sem. para evaluar a Probacionista"))</f>
        <v/>
      </c>
      <c r="AQ516" s="40"/>
      <c r="AR516" s="40"/>
      <c r="AS516" s="40"/>
      <c r="AT516" s="29"/>
      <c r="AU516" s="56"/>
      <c r="AV516" s="56"/>
      <c r="AW516" s="56"/>
      <c r="AX516" s="249" t="str">
        <f>IF(V516="","",EOMONTH(EDATE(Tabla1[[#This Row],[Fecha Finalización]],2),0))</f>
        <v/>
      </c>
      <c r="AY516" s="40"/>
      <c r="AZ516" s="250" t="str">
        <f>IF(V516="","",EOMONTH(EDATE(Tabla1[[#This Row],[Fecha Finalización]],3),0))</f>
        <v/>
      </c>
      <c r="BA516" s="40"/>
      <c r="BB516" s="40"/>
      <c r="BC516" s="237"/>
      <c r="BD516" s="235" t="str">
        <f>IF(F516="","",Tabla1[[#This Row],[sem 01]]&amp;Tabla1[[#This Row],[sem 02]]&amp;Tabla1[[#This Row],[sem 03]])</f>
        <v/>
      </c>
      <c r="BE516" s="236"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9"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10"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10"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10" t="str">
        <f>IF(Tabla1[[#This Row],[Fecha Inicio grupo]]="","",IFERROR(VLOOKUP(Tabla1[[#This Row],[Mes de Alta como miembro]],Parámetros!$AM$2:$AN$16,2,0),"01/01/1900"))</f>
        <v/>
      </c>
    </row>
    <row r="517" spans="1:63" ht="14.45">
      <c r="A517" s="69">
        <v>514</v>
      </c>
      <c r="B517" s="30"/>
      <c r="C517" s="35"/>
      <c r="D517" s="43"/>
      <c r="E517" s="65"/>
      <c r="F517" s="46"/>
      <c r="G517" s="46"/>
      <c r="H517" s="165"/>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1"/>
      <c r="P517" s="35"/>
      <c r="Q517" s="68"/>
      <c r="R517" s="68"/>
      <c r="S517" s="68"/>
      <c r="T517" s="68"/>
      <c r="U517" s="244" t="str">
        <f>IF(F517="","",Tabla1[[#This Row],[Fecha Inicio grupo]]+3*7-7)</f>
        <v/>
      </c>
      <c r="V517" s="245"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6"/>
      <c r="AP517" s="247" t="str">
        <f>IF(F517="","",IFERROR(VLOOKUP(SUBSTITUTE(SUBSTITUTE(Tabla1[[#This Row],[Uso Sistemas]],"T","P"),"N","F"),Parámetros!$M$2:$N$17,2,0),"Completar hasta 3ra sem. para evaluar a Probacionista"))</f>
        <v/>
      </c>
      <c r="AQ517" s="40"/>
      <c r="AR517" s="40"/>
      <c r="AS517" s="40"/>
      <c r="AT517" s="29"/>
      <c r="AU517" s="56"/>
      <c r="AV517" s="56"/>
      <c r="AW517" s="56"/>
      <c r="AX517" s="249" t="str">
        <f>IF(V517="","",EOMONTH(EDATE(Tabla1[[#This Row],[Fecha Finalización]],2),0))</f>
        <v/>
      </c>
      <c r="AY517" s="40"/>
      <c r="AZ517" s="250" t="str">
        <f>IF(V517="","",EOMONTH(EDATE(Tabla1[[#This Row],[Fecha Finalización]],3),0))</f>
        <v/>
      </c>
      <c r="BA517" s="40"/>
      <c r="BB517" s="40"/>
      <c r="BC517" s="237"/>
      <c r="BD517" s="235" t="str">
        <f>IF(F517="","",Tabla1[[#This Row],[sem 01]]&amp;Tabla1[[#This Row],[sem 02]]&amp;Tabla1[[#This Row],[sem 03]])</f>
        <v/>
      </c>
      <c r="BE517" s="236"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9"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10"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10"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10" t="str">
        <f>IF(Tabla1[[#This Row],[Fecha Inicio grupo]]="","",IFERROR(VLOOKUP(Tabla1[[#This Row],[Mes de Alta como miembro]],Parámetros!$AM$2:$AN$16,2,0),"01/01/1900"))</f>
        <v/>
      </c>
    </row>
    <row r="518" spans="1:63" ht="14.45">
      <c r="A518" s="69">
        <v>515</v>
      </c>
      <c r="B518" s="30"/>
      <c r="C518" s="35"/>
      <c r="D518" s="43"/>
      <c r="E518" s="65"/>
      <c r="F518" s="46"/>
      <c r="G518" s="46"/>
      <c r="H518" s="165"/>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1"/>
      <c r="P518" s="35"/>
      <c r="Q518" s="68"/>
      <c r="R518" s="68"/>
      <c r="S518" s="68"/>
      <c r="T518" s="68"/>
      <c r="U518" s="244" t="str">
        <f>IF(F518="","",Tabla1[[#This Row],[Fecha Inicio grupo]]+3*7-7)</f>
        <v/>
      </c>
      <c r="V518" s="245"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6"/>
      <c r="AP518" s="247" t="str">
        <f>IF(F518="","",IFERROR(VLOOKUP(SUBSTITUTE(SUBSTITUTE(Tabla1[[#This Row],[Uso Sistemas]],"T","P"),"N","F"),Parámetros!$M$2:$N$17,2,0),"Completar hasta 3ra sem. para evaluar a Probacionista"))</f>
        <v/>
      </c>
      <c r="AQ518" s="40"/>
      <c r="AR518" s="40"/>
      <c r="AS518" s="40"/>
      <c r="AT518" s="29"/>
      <c r="AU518" s="56"/>
      <c r="AV518" s="56"/>
      <c r="AW518" s="56"/>
      <c r="AX518" s="249" t="str">
        <f>IF(V518="","",EOMONTH(EDATE(Tabla1[[#This Row],[Fecha Finalización]],2),0))</f>
        <v/>
      </c>
      <c r="AY518" s="40"/>
      <c r="AZ518" s="250" t="str">
        <f>IF(V518="","",EOMONTH(EDATE(Tabla1[[#This Row],[Fecha Finalización]],3),0))</f>
        <v/>
      </c>
      <c r="BA518" s="40"/>
      <c r="BB518" s="40"/>
      <c r="BC518" s="237"/>
      <c r="BD518" s="235" t="str">
        <f>IF(F518="","",Tabla1[[#This Row],[sem 01]]&amp;Tabla1[[#This Row],[sem 02]]&amp;Tabla1[[#This Row],[sem 03]])</f>
        <v/>
      </c>
      <c r="BE518" s="236"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9"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10"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10"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10" t="str">
        <f>IF(Tabla1[[#This Row],[Fecha Inicio grupo]]="","",IFERROR(VLOOKUP(Tabla1[[#This Row],[Mes de Alta como miembro]],Parámetros!$AM$2:$AN$16,2,0),"01/01/1900"))</f>
        <v/>
      </c>
    </row>
    <row r="519" spans="1:63" ht="14.45">
      <c r="A519" s="69">
        <v>516</v>
      </c>
      <c r="B519" s="30"/>
      <c r="C519" s="35"/>
      <c r="D519" s="43"/>
      <c r="E519" s="65"/>
      <c r="F519" s="46"/>
      <c r="G519" s="46"/>
      <c r="H519" s="165"/>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1"/>
      <c r="P519" s="35"/>
      <c r="Q519" s="68"/>
      <c r="R519" s="68"/>
      <c r="S519" s="68"/>
      <c r="T519" s="68"/>
      <c r="U519" s="244" t="str">
        <f>IF(F519="","",Tabla1[[#This Row],[Fecha Inicio grupo]]+3*7-7)</f>
        <v/>
      </c>
      <c r="V519" s="245"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6"/>
      <c r="AP519" s="247" t="str">
        <f>IF(F519="","",IFERROR(VLOOKUP(SUBSTITUTE(SUBSTITUTE(Tabla1[[#This Row],[Uso Sistemas]],"T","P"),"N","F"),Parámetros!$M$2:$N$17,2,0),"Completar hasta 3ra sem. para evaluar a Probacionista"))</f>
        <v/>
      </c>
      <c r="AQ519" s="40"/>
      <c r="AR519" s="40"/>
      <c r="AS519" s="40"/>
      <c r="AT519" s="29"/>
      <c r="AU519" s="56"/>
      <c r="AV519" s="56"/>
      <c r="AW519" s="56"/>
      <c r="AX519" s="249" t="str">
        <f>IF(V519="","",EOMONTH(EDATE(Tabla1[[#This Row],[Fecha Finalización]],2),0))</f>
        <v/>
      </c>
      <c r="AY519" s="40"/>
      <c r="AZ519" s="250" t="str">
        <f>IF(V519="","",EOMONTH(EDATE(Tabla1[[#This Row],[Fecha Finalización]],3),0))</f>
        <v/>
      </c>
      <c r="BA519" s="40"/>
      <c r="BB519" s="40"/>
      <c r="BC519" s="237"/>
      <c r="BD519" s="235" t="str">
        <f>IF(F519="","",Tabla1[[#This Row],[sem 01]]&amp;Tabla1[[#This Row],[sem 02]]&amp;Tabla1[[#This Row],[sem 03]])</f>
        <v/>
      </c>
      <c r="BE519" s="236"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9"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10"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10"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10" t="str">
        <f>IF(Tabla1[[#This Row],[Fecha Inicio grupo]]="","",IFERROR(VLOOKUP(Tabla1[[#This Row],[Mes de Alta como miembro]],Parámetros!$AM$2:$AN$16,2,0),"01/01/1900"))</f>
        <v/>
      </c>
    </row>
    <row r="520" spans="1:63" ht="14.45">
      <c r="A520" s="69">
        <v>517</v>
      </c>
      <c r="B520" s="30"/>
      <c r="C520" s="35"/>
      <c r="D520" s="43"/>
      <c r="E520" s="65"/>
      <c r="F520" s="46"/>
      <c r="G520" s="46"/>
      <c r="H520" s="165"/>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1"/>
      <c r="P520" s="35"/>
      <c r="Q520" s="68"/>
      <c r="R520" s="68"/>
      <c r="S520" s="68"/>
      <c r="T520" s="68"/>
      <c r="U520" s="244" t="str">
        <f>IF(F520="","",Tabla1[[#This Row],[Fecha Inicio grupo]]+3*7-7)</f>
        <v/>
      </c>
      <c r="V520" s="245"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6"/>
      <c r="AP520" s="247" t="str">
        <f>IF(F520="","",IFERROR(VLOOKUP(SUBSTITUTE(SUBSTITUTE(Tabla1[[#This Row],[Uso Sistemas]],"T","P"),"N","F"),Parámetros!$M$2:$N$17,2,0),"Completar hasta 3ra sem. para evaluar a Probacionista"))</f>
        <v/>
      </c>
      <c r="AQ520" s="40"/>
      <c r="AR520" s="40"/>
      <c r="AS520" s="40"/>
      <c r="AT520" s="29"/>
      <c r="AU520" s="56"/>
      <c r="AV520" s="56"/>
      <c r="AW520" s="56"/>
      <c r="AX520" s="249" t="str">
        <f>IF(V520="","",EOMONTH(EDATE(Tabla1[[#This Row],[Fecha Finalización]],2),0))</f>
        <v/>
      </c>
      <c r="AY520" s="40"/>
      <c r="AZ520" s="250" t="str">
        <f>IF(V520="","",EOMONTH(EDATE(Tabla1[[#This Row],[Fecha Finalización]],3),0))</f>
        <v/>
      </c>
      <c r="BA520" s="40"/>
      <c r="BB520" s="40"/>
      <c r="BC520" s="237"/>
      <c r="BD520" s="235" t="str">
        <f>IF(F520="","",Tabla1[[#This Row],[sem 01]]&amp;Tabla1[[#This Row],[sem 02]]&amp;Tabla1[[#This Row],[sem 03]])</f>
        <v/>
      </c>
      <c r="BE520" s="236"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9"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10"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10"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10" t="str">
        <f>IF(Tabla1[[#This Row],[Fecha Inicio grupo]]="","",IFERROR(VLOOKUP(Tabla1[[#This Row],[Mes de Alta como miembro]],Parámetros!$AM$2:$AN$16,2,0),"01/01/1900"))</f>
        <v/>
      </c>
    </row>
    <row r="521" spans="1:63" ht="14.45">
      <c r="A521" s="69">
        <v>518</v>
      </c>
      <c r="B521" s="30"/>
      <c r="C521" s="35"/>
      <c r="D521" s="43"/>
      <c r="E521" s="65"/>
      <c r="F521" s="46"/>
      <c r="G521" s="46"/>
      <c r="H521" s="165"/>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1"/>
      <c r="P521" s="35"/>
      <c r="Q521" s="68"/>
      <c r="R521" s="68"/>
      <c r="S521" s="68"/>
      <c r="T521" s="68"/>
      <c r="U521" s="244" t="str">
        <f>IF(F521="","",Tabla1[[#This Row],[Fecha Inicio grupo]]+3*7-7)</f>
        <v/>
      </c>
      <c r="V521" s="245"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6"/>
      <c r="AP521" s="247" t="str">
        <f>IF(F521="","",IFERROR(VLOOKUP(SUBSTITUTE(SUBSTITUTE(Tabla1[[#This Row],[Uso Sistemas]],"T","P"),"N","F"),Parámetros!$M$2:$N$17,2,0),"Completar hasta 3ra sem. para evaluar a Probacionista"))</f>
        <v/>
      </c>
      <c r="AQ521" s="40"/>
      <c r="AR521" s="40"/>
      <c r="AS521" s="40"/>
      <c r="AT521" s="29"/>
      <c r="AU521" s="56"/>
      <c r="AV521" s="56"/>
      <c r="AW521" s="56"/>
      <c r="AX521" s="249" t="str">
        <f>IF(V521="","",EOMONTH(EDATE(Tabla1[[#This Row],[Fecha Finalización]],2),0))</f>
        <v/>
      </c>
      <c r="AY521" s="40"/>
      <c r="AZ521" s="250" t="str">
        <f>IF(V521="","",EOMONTH(EDATE(Tabla1[[#This Row],[Fecha Finalización]],3),0))</f>
        <v/>
      </c>
      <c r="BA521" s="40"/>
      <c r="BB521" s="40"/>
      <c r="BC521" s="237"/>
      <c r="BD521" s="235" t="str">
        <f>IF(F521="","",Tabla1[[#This Row],[sem 01]]&amp;Tabla1[[#This Row],[sem 02]]&amp;Tabla1[[#This Row],[sem 03]])</f>
        <v/>
      </c>
      <c r="BE521" s="236"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9"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10"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10"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10" t="str">
        <f>IF(Tabla1[[#This Row],[Fecha Inicio grupo]]="","",IFERROR(VLOOKUP(Tabla1[[#This Row],[Mes de Alta como miembro]],Parámetros!$AM$2:$AN$16,2,0),"01/01/1900"))</f>
        <v/>
      </c>
    </row>
    <row r="522" spans="1:63" ht="14.45">
      <c r="A522" s="69">
        <v>519</v>
      </c>
      <c r="B522" s="30"/>
      <c r="C522" s="35"/>
      <c r="D522" s="43"/>
      <c r="E522" s="65"/>
      <c r="F522" s="46"/>
      <c r="G522" s="46"/>
      <c r="H522" s="165"/>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1"/>
      <c r="P522" s="35"/>
      <c r="Q522" s="68"/>
      <c r="R522" s="68"/>
      <c r="S522" s="68"/>
      <c r="T522" s="68"/>
      <c r="U522" s="244" t="str">
        <f>IF(F522="","",Tabla1[[#This Row],[Fecha Inicio grupo]]+3*7-7)</f>
        <v/>
      </c>
      <c r="V522" s="245"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6"/>
      <c r="AP522" s="247" t="str">
        <f>IF(F522="","",IFERROR(VLOOKUP(SUBSTITUTE(SUBSTITUTE(Tabla1[[#This Row],[Uso Sistemas]],"T","P"),"N","F"),Parámetros!$M$2:$N$17,2,0),"Completar hasta 3ra sem. para evaluar a Probacionista"))</f>
        <v/>
      </c>
      <c r="AQ522" s="40"/>
      <c r="AR522" s="40"/>
      <c r="AS522" s="40"/>
      <c r="AT522" s="29"/>
      <c r="AU522" s="56"/>
      <c r="AV522" s="56"/>
      <c r="AW522" s="56"/>
      <c r="AX522" s="249" t="str">
        <f>IF(V522="","",EOMONTH(EDATE(Tabla1[[#This Row],[Fecha Finalización]],2),0))</f>
        <v/>
      </c>
      <c r="AY522" s="40"/>
      <c r="AZ522" s="250" t="str">
        <f>IF(V522="","",EOMONTH(EDATE(Tabla1[[#This Row],[Fecha Finalización]],3),0))</f>
        <v/>
      </c>
      <c r="BA522" s="40"/>
      <c r="BB522" s="40"/>
      <c r="BC522" s="237"/>
      <c r="BD522" s="235" t="str">
        <f>IF(F522="","",Tabla1[[#This Row],[sem 01]]&amp;Tabla1[[#This Row],[sem 02]]&amp;Tabla1[[#This Row],[sem 03]])</f>
        <v/>
      </c>
      <c r="BE522" s="236"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9"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10"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10"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10" t="str">
        <f>IF(Tabla1[[#This Row],[Fecha Inicio grupo]]="","",IFERROR(VLOOKUP(Tabla1[[#This Row],[Mes de Alta como miembro]],Parámetros!$AM$2:$AN$16,2,0),"01/01/1900"))</f>
        <v/>
      </c>
    </row>
    <row r="523" spans="1:63" ht="14.45">
      <c r="A523" s="69">
        <v>520</v>
      </c>
      <c r="B523" s="30"/>
      <c r="C523" s="35"/>
      <c r="D523" s="43"/>
      <c r="E523" s="65"/>
      <c r="F523" s="46"/>
      <c r="G523" s="46"/>
      <c r="H523" s="165"/>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1"/>
      <c r="P523" s="35"/>
      <c r="Q523" s="68"/>
      <c r="R523" s="68"/>
      <c r="S523" s="68"/>
      <c r="T523" s="68"/>
      <c r="U523" s="244" t="str">
        <f>IF(F523="","",Tabla1[[#This Row],[Fecha Inicio grupo]]+3*7-7)</f>
        <v/>
      </c>
      <c r="V523" s="245"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6"/>
      <c r="AP523" s="247" t="str">
        <f>IF(F523="","",IFERROR(VLOOKUP(SUBSTITUTE(SUBSTITUTE(Tabla1[[#This Row],[Uso Sistemas]],"T","P"),"N","F"),Parámetros!$M$2:$N$17,2,0),"Completar hasta 3ra sem. para evaluar a Probacionista"))</f>
        <v/>
      </c>
      <c r="AQ523" s="40"/>
      <c r="AR523" s="40"/>
      <c r="AS523" s="40"/>
      <c r="AT523" s="29"/>
      <c r="AU523" s="56"/>
      <c r="AV523" s="56"/>
      <c r="AW523" s="56"/>
      <c r="AX523" s="249" t="str">
        <f>IF(V523="","",EOMONTH(EDATE(Tabla1[[#This Row],[Fecha Finalización]],2),0))</f>
        <v/>
      </c>
      <c r="AY523" s="40"/>
      <c r="AZ523" s="250" t="str">
        <f>IF(V523="","",EOMONTH(EDATE(Tabla1[[#This Row],[Fecha Finalización]],3),0))</f>
        <v/>
      </c>
      <c r="BA523" s="40"/>
      <c r="BB523" s="40"/>
      <c r="BC523" s="237"/>
      <c r="BD523" s="235" t="str">
        <f>IF(F523="","",Tabla1[[#This Row],[sem 01]]&amp;Tabla1[[#This Row],[sem 02]]&amp;Tabla1[[#This Row],[sem 03]])</f>
        <v/>
      </c>
      <c r="BE523" s="236"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9"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10"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10"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10" t="str">
        <f>IF(Tabla1[[#This Row],[Fecha Inicio grupo]]="","",IFERROR(VLOOKUP(Tabla1[[#This Row],[Mes de Alta como miembro]],Parámetros!$AM$2:$AN$16,2,0),"01/01/1900"))</f>
        <v/>
      </c>
    </row>
    <row r="524" spans="1:63" ht="14.45">
      <c r="A524" s="69">
        <v>521</v>
      </c>
      <c r="B524" s="30"/>
      <c r="C524" s="35"/>
      <c r="D524" s="43"/>
      <c r="E524" s="65"/>
      <c r="F524" s="46"/>
      <c r="G524" s="46"/>
      <c r="H524" s="165"/>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1"/>
      <c r="P524" s="35"/>
      <c r="Q524" s="68"/>
      <c r="R524" s="68"/>
      <c r="S524" s="68"/>
      <c r="T524" s="68"/>
      <c r="U524" s="244" t="str">
        <f>IF(F524="","",Tabla1[[#This Row],[Fecha Inicio grupo]]+3*7-7)</f>
        <v/>
      </c>
      <c r="V524" s="245"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6"/>
      <c r="AP524" s="247" t="str">
        <f>IF(F524="","",IFERROR(VLOOKUP(SUBSTITUTE(SUBSTITUTE(Tabla1[[#This Row],[Uso Sistemas]],"T","P"),"N","F"),Parámetros!$M$2:$N$17,2,0),"Completar hasta 3ra sem. para evaluar a Probacionista"))</f>
        <v/>
      </c>
      <c r="AQ524" s="40"/>
      <c r="AR524" s="40"/>
      <c r="AS524" s="40"/>
      <c r="AT524" s="29"/>
      <c r="AU524" s="56"/>
      <c r="AV524" s="56"/>
      <c r="AW524" s="56"/>
      <c r="AX524" s="249" t="str">
        <f>IF(V524="","",EOMONTH(EDATE(Tabla1[[#This Row],[Fecha Finalización]],2),0))</f>
        <v/>
      </c>
      <c r="AY524" s="40"/>
      <c r="AZ524" s="250" t="str">
        <f>IF(V524="","",EOMONTH(EDATE(Tabla1[[#This Row],[Fecha Finalización]],3),0))</f>
        <v/>
      </c>
      <c r="BA524" s="40"/>
      <c r="BB524" s="40"/>
      <c r="BC524" s="237"/>
      <c r="BD524" s="235" t="str">
        <f>IF(F524="","",Tabla1[[#This Row],[sem 01]]&amp;Tabla1[[#This Row],[sem 02]]&amp;Tabla1[[#This Row],[sem 03]])</f>
        <v/>
      </c>
      <c r="BE524" s="236"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9"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10"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10"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10" t="str">
        <f>IF(Tabla1[[#This Row],[Fecha Inicio grupo]]="","",IFERROR(VLOOKUP(Tabla1[[#This Row],[Mes de Alta como miembro]],Parámetros!$AM$2:$AN$16,2,0),"01/01/1900"))</f>
        <v/>
      </c>
    </row>
    <row r="525" spans="1:63" ht="14.45">
      <c r="A525" s="69">
        <v>522</v>
      </c>
      <c r="B525" s="30"/>
      <c r="C525" s="35"/>
      <c r="D525" s="43"/>
      <c r="E525" s="65"/>
      <c r="F525" s="46"/>
      <c r="G525" s="46"/>
      <c r="H525" s="165"/>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1"/>
      <c r="P525" s="35"/>
      <c r="Q525" s="68"/>
      <c r="R525" s="68"/>
      <c r="S525" s="68"/>
      <c r="T525" s="68"/>
      <c r="U525" s="244" t="str">
        <f>IF(F525="","",Tabla1[[#This Row],[Fecha Inicio grupo]]+3*7-7)</f>
        <v/>
      </c>
      <c r="V525" s="245"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6"/>
      <c r="AP525" s="247" t="str">
        <f>IF(F525="","",IFERROR(VLOOKUP(SUBSTITUTE(SUBSTITUTE(Tabla1[[#This Row],[Uso Sistemas]],"T","P"),"N","F"),Parámetros!$M$2:$N$17,2,0),"Completar hasta 3ra sem. para evaluar a Probacionista"))</f>
        <v/>
      </c>
      <c r="AQ525" s="40"/>
      <c r="AR525" s="40"/>
      <c r="AS525" s="40"/>
      <c r="AT525" s="29"/>
      <c r="AU525" s="56"/>
      <c r="AV525" s="56"/>
      <c r="AW525" s="56"/>
      <c r="AX525" s="249" t="str">
        <f>IF(V525="","",EOMONTH(EDATE(Tabla1[[#This Row],[Fecha Finalización]],2),0))</f>
        <v/>
      </c>
      <c r="AY525" s="40"/>
      <c r="AZ525" s="250" t="str">
        <f>IF(V525="","",EOMONTH(EDATE(Tabla1[[#This Row],[Fecha Finalización]],3),0))</f>
        <v/>
      </c>
      <c r="BA525" s="40"/>
      <c r="BB525" s="40"/>
      <c r="BC525" s="237"/>
      <c r="BD525" s="235" t="str">
        <f>IF(F525="","",Tabla1[[#This Row],[sem 01]]&amp;Tabla1[[#This Row],[sem 02]]&amp;Tabla1[[#This Row],[sem 03]])</f>
        <v/>
      </c>
      <c r="BE525" s="236"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9"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10"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10"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10" t="str">
        <f>IF(Tabla1[[#This Row],[Fecha Inicio grupo]]="","",IFERROR(VLOOKUP(Tabla1[[#This Row],[Mes de Alta como miembro]],Parámetros!$AM$2:$AN$16,2,0),"01/01/1900"))</f>
        <v/>
      </c>
    </row>
    <row r="526" spans="1:63" ht="14.45">
      <c r="A526" s="69">
        <v>523</v>
      </c>
      <c r="B526" s="30"/>
      <c r="C526" s="35"/>
      <c r="D526" s="43"/>
      <c r="E526" s="65"/>
      <c r="F526" s="46"/>
      <c r="G526" s="46"/>
      <c r="H526" s="165"/>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1"/>
      <c r="P526" s="35"/>
      <c r="Q526" s="68"/>
      <c r="R526" s="68"/>
      <c r="S526" s="68"/>
      <c r="T526" s="68"/>
      <c r="U526" s="244" t="str">
        <f>IF(F526="","",Tabla1[[#This Row],[Fecha Inicio grupo]]+3*7-7)</f>
        <v/>
      </c>
      <c r="V526" s="245"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6"/>
      <c r="AP526" s="247" t="str">
        <f>IF(F526="","",IFERROR(VLOOKUP(SUBSTITUTE(SUBSTITUTE(Tabla1[[#This Row],[Uso Sistemas]],"T","P"),"N","F"),Parámetros!$M$2:$N$17,2,0),"Completar hasta 3ra sem. para evaluar a Probacionista"))</f>
        <v/>
      </c>
      <c r="AQ526" s="40"/>
      <c r="AR526" s="40"/>
      <c r="AS526" s="40"/>
      <c r="AT526" s="29"/>
      <c r="AU526" s="56"/>
      <c r="AV526" s="56"/>
      <c r="AW526" s="56"/>
      <c r="AX526" s="249" t="str">
        <f>IF(V526="","",EOMONTH(EDATE(Tabla1[[#This Row],[Fecha Finalización]],2),0))</f>
        <v/>
      </c>
      <c r="AY526" s="40"/>
      <c r="AZ526" s="250" t="str">
        <f>IF(V526="","",EOMONTH(EDATE(Tabla1[[#This Row],[Fecha Finalización]],3),0))</f>
        <v/>
      </c>
      <c r="BA526" s="40"/>
      <c r="BB526" s="40"/>
      <c r="BC526" s="237"/>
      <c r="BD526" s="235" t="str">
        <f>IF(F526="","",Tabla1[[#This Row],[sem 01]]&amp;Tabla1[[#This Row],[sem 02]]&amp;Tabla1[[#This Row],[sem 03]])</f>
        <v/>
      </c>
      <c r="BE526" s="236"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9"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10"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10"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10" t="str">
        <f>IF(Tabla1[[#This Row],[Fecha Inicio grupo]]="","",IFERROR(VLOOKUP(Tabla1[[#This Row],[Mes de Alta como miembro]],Parámetros!$AM$2:$AN$16,2,0),"01/01/1900"))</f>
        <v/>
      </c>
    </row>
    <row r="527" spans="1:63" ht="14.45">
      <c r="A527" s="69">
        <v>524</v>
      </c>
      <c r="B527" s="30"/>
      <c r="C527" s="35"/>
      <c r="D527" s="43"/>
      <c r="E527" s="65"/>
      <c r="F527" s="46"/>
      <c r="G527" s="46"/>
      <c r="H527" s="165"/>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1"/>
      <c r="P527" s="35"/>
      <c r="Q527" s="68"/>
      <c r="R527" s="68"/>
      <c r="S527" s="68"/>
      <c r="T527" s="68"/>
      <c r="U527" s="244" t="str">
        <f>IF(F527="","",Tabla1[[#This Row],[Fecha Inicio grupo]]+3*7-7)</f>
        <v/>
      </c>
      <c r="V527" s="245"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6"/>
      <c r="AP527" s="247" t="str">
        <f>IF(F527="","",IFERROR(VLOOKUP(SUBSTITUTE(SUBSTITUTE(Tabla1[[#This Row],[Uso Sistemas]],"T","P"),"N","F"),Parámetros!$M$2:$N$17,2,0),"Completar hasta 3ra sem. para evaluar a Probacionista"))</f>
        <v/>
      </c>
      <c r="AQ527" s="40"/>
      <c r="AR527" s="40"/>
      <c r="AS527" s="40"/>
      <c r="AT527" s="29"/>
      <c r="AU527" s="56"/>
      <c r="AV527" s="56"/>
      <c r="AW527" s="56"/>
      <c r="AX527" s="249" t="str">
        <f>IF(V527="","",EOMONTH(EDATE(Tabla1[[#This Row],[Fecha Finalización]],2),0))</f>
        <v/>
      </c>
      <c r="AY527" s="40"/>
      <c r="AZ527" s="250" t="str">
        <f>IF(V527="","",EOMONTH(EDATE(Tabla1[[#This Row],[Fecha Finalización]],3),0))</f>
        <v/>
      </c>
      <c r="BA527" s="40"/>
      <c r="BB527" s="40"/>
      <c r="BC527" s="237"/>
      <c r="BD527" s="235" t="str">
        <f>IF(F527="","",Tabla1[[#This Row],[sem 01]]&amp;Tabla1[[#This Row],[sem 02]]&amp;Tabla1[[#This Row],[sem 03]])</f>
        <v/>
      </c>
      <c r="BE527" s="236"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9"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10"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10"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10" t="str">
        <f>IF(Tabla1[[#This Row],[Fecha Inicio grupo]]="","",IFERROR(VLOOKUP(Tabla1[[#This Row],[Mes de Alta como miembro]],Parámetros!$AM$2:$AN$16,2,0),"01/01/1900"))</f>
        <v/>
      </c>
    </row>
    <row r="528" spans="1:63" ht="14.45">
      <c r="A528" s="69">
        <v>525</v>
      </c>
      <c r="B528" s="30"/>
      <c r="C528" s="35"/>
      <c r="D528" s="43"/>
      <c r="E528" s="65"/>
      <c r="F528" s="46"/>
      <c r="G528" s="46"/>
      <c r="H528" s="165"/>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1"/>
      <c r="P528" s="35"/>
      <c r="Q528" s="68"/>
      <c r="R528" s="68"/>
      <c r="S528" s="68"/>
      <c r="T528" s="68"/>
      <c r="U528" s="244" t="str">
        <f>IF(F528="","",Tabla1[[#This Row],[Fecha Inicio grupo]]+3*7-7)</f>
        <v/>
      </c>
      <c r="V528" s="245"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6"/>
      <c r="AP528" s="247" t="str">
        <f>IF(F528="","",IFERROR(VLOOKUP(SUBSTITUTE(SUBSTITUTE(Tabla1[[#This Row],[Uso Sistemas]],"T","P"),"N","F"),Parámetros!$M$2:$N$17,2,0),"Completar hasta 3ra sem. para evaluar a Probacionista"))</f>
        <v/>
      </c>
      <c r="AQ528" s="40"/>
      <c r="AR528" s="40"/>
      <c r="AS528" s="40"/>
      <c r="AT528" s="29"/>
      <c r="AU528" s="56"/>
      <c r="AV528" s="56"/>
      <c r="AW528" s="56"/>
      <c r="AX528" s="249" t="str">
        <f>IF(V528="","",EOMONTH(EDATE(Tabla1[[#This Row],[Fecha Finalización]],2),0))</f>
        <v/>
      </c>
      <c r="AY528" s="40"/>
      <c r="AZ528" s="250" t="str">
        <f>IF(V528="","",EOMONTH(EDATE(Tabla1[[#This Row],[Fecha Finalización]],3),0))</f>
        <v/>
      </c>
      <c r="BA528" s="40"/>
      <c r="BB528" s="40"/>
      <c r="BC528" s="237"/>
      <c r="BD528" s="235" t="str">
        <f>IF(F528="","",Tabla1[[#This Row],[sem 01]]&amp;Tabla1[[#This Row],[sem 02]]&amp;Tabla1[[#This Row],[sem 03]])</f>
        <v/>
      </c>
      <c r="BE528" s="236"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9"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10"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10"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10" t="str">
        <f>IF(Tabla1[[#This Row],[Fecha Inicio grupo]]="","",IFERROR(VLOOKUP(Tabla1[[#This Row],[Mes de Alta como miembro]],Parámetros!$AM$2:$AN$16,2,0),"01/01/1900"))</f>
        <v/>
      </c>
    </row>
    <row r="529" spans="1:63" ht="14.45">
      <c r="A529" s="69">
        <v>526</v>
      </c>
      <c r="B529" s="30"/>
      <c r="C529" s="35"/>
      <c r="D529" s="43"/>
      <c r="E529" s="65"/>
      <c r="F529" s="46"/>
      <c r="G529" s="46"/>
      <c r="H529" s="165"/>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1"/>
      <c r="P529" s="35"/>
      <c r="Q529" s="68"/>
      <c r="R529" s="68"/>
      <c r="S529" s="68"/>
      <c r="T529" s="68"/>
      <c r="U529" s="244" t="str">
        <f>IF(F529="","",Tabla1[[#This Row],[Fecha Inicio grupo]]+3*7-7)</f>
        <v/>
      </c>
      <c r="V529" s="245"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6"/>
      <c r="AP529" s="247" t="str">
        <f>IF(F529="","",IFERROR(VLOOKUP(SUBSTITUTE(SUBSTITUTE(Tabla1[[#This Row],[Uso Sistemas]],"T","P"),"N","F"),Parámetros!$M$2:$N$17,2,0),"Completar hasta 3ra sem. para evaluar a Probacionista"))</f>
        <v/>
      </c>
      <c r="AQ529" s="40"/>
      <c r="AR529" s="40"/>
      <c r="AS529" s="40"/>
      <c r="AT529" s="29"/>
      <c r="AU529" s="56"/>
      <c r="AV529" s="56"/>
      <c r="AW529" s="56"/>
      <c r="AX529" s="249" t="str">
        <f>IF(V529="","",EOMONTH(EDATE(Tabla1[[#This Row],[Fecha Finalización]],2),0))</f>
        <v/>
      </c>
      <c r="AY529" s="40"/>
      <c r="AZ529" s="250" t="str">
        <f>IF(V529="","",EOMONTH(EDATE(Tabla1[[#This Row],[Fecha Finalización]],3),0))</f>
        <v/>
      </c>
      <c r="BA529" s="40"/>
      <c r="BB529" s="40"/>
      <c r="BC529" s="237"/>
      <c r="BD529" s="235" t="str">
        <f>IF(F529="","",Tabla1[[#This Row],[sem 01]]&amp;Tabla1[[#This Row],[sem 02]]&amp;Tabla1[[#This Row],[sem 03]])</f>
        <v/>
      </c>
      <c r="BE529" s="236"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9"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10"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10"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10" t="str">
        <f>IF(Tabla1[[#This Row],[Fecha Inicio grupo]]="","",IFERROR(VLOOKUP(Tabla1[[#This Row],[Mes de Alta como miembro]],Parámetros!$AM$2:$AN$16,2,0),"01/01/1900"))</f>
        <v/>
      </c>
    </row>
    <row r="530" spans="1:63" ht="14.45">
      <c r="A530" s="69">
        <v>527</v>
      </c>
      <c r="B530" s="30"/>
      <c r="C530" s="35"/>
      <c r="D530" s="43"/>
      <c r="E530" s="65"/>
      <c r="F530" s="46"/>
      <c r="G530" s="46"/>
      <c r="H530" s="165"/>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1"/>
      <c r="P530" s="35"/>
      <c r="Q530" s="68"/>
      <c r="R530" s="68"/>
      <c r="S530" s="68"/>
      <c r="T530" s="68"/>
      <c r="U530" s="244" t="str">
        <f>IF(F530="","",Tabla1[[#This Row],[Fecha Inicio grupo]]+3*7-7)</f>
        <v/>
      </c>
      <c r="V530" s="245"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6"/>
      <c r="AP530" s="247" t="str">
        <f>IF(F530="","",IFERROR(VLOOKUP(SUBSTITUTE(SUBSTITUTE(Tabla1[[#This Row],[Uso Sistemas]],"T","P"),"N","F"),Parámetros!$M$2:$N$17,2,0),"Completar hasta 3ra sem. para evaluar a Probacionista"))</f>
        <v/>
      </c>
      <c r="AQ530" s="40"/>
      <c r="AR530" s="40"/>
      <c r="AS530" s="40"/>
      <c r="AT530" s="29"/>
      <c r="AU530" s="56"/>
      <c r="AV530" s="56"/>
      <c r="AW530" s="56"/>
      <c r="AX530" s="249" t="str">
        <f>IF(V530="","",EOMONTH(EDATE(Tabla1[[#This Row],[Fecha Finalización]],2),0))</f>
        <v/>
      </c>
      <c r="AY530" s="40"/>
      <c r="AZ530" s="250" t="str">
        <f>IF(V530="","",EOMONTH(EDATE(Tabla1[[#This Row],[Fecha Finalización]],3),0))</f>
        <v/>
      </c>
      <c r="BA530" s="40"/>
      <c r="BB530" s="40"/>
      <c r="BC530" s="237"/>
      <c r="BD530" s="235" t="str">
        <f>IF(F530="","",Tabla1[[#This Row],[sem 01]]&amp;Tabla1[[#This Row],[sem 02]]&amp;Tabla1[[#This Row],[sem 03]])</f>
        <v/>
      </c>
      <c r="BE530" s="236"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9"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10"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10"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10" t="str">
        <f>IF(Tabla1[[#This Row],[Fecha Inicio grupo]]="","",IFERROR(VLOOKUP(Tabla1[[#This Row],[Mes de Alta como miembro]],Parámetros!$AM$2:$AN$16,2,0),"01/01/1900"))</f>
        <v/>
      </c>
    </row>
    <row r="531" spans="1:63" ht="14.45">
      <c r="A531" s="69">
        <v>528</v>
      </c>
      <c r="B531" s="30"/>
      <c r="C531" s="35"/>
      <c r="D531" s="43"/>
      <c r="E531" s="65"/>
      <c r="F531" s="46"/>
      <c r="G531" s="46"/>
      <c r="H531" s="165"/>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1"/>
      <c r="P531" s="35"/>
      <c r="Q531" s="68"/>
      <c r="R531" s="68"/>
      <c r="S531" s="68"/>
      <c r="T531" s="68"/>
      <c r="U531" s="244" t="str">
        <f>IF(F531="","",Tabla1[[#This Row],[Fecha Inicio grupo]]+3*7-7)</f>
        <v/>
      </c>
      <c r="V531" s="245"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6"/>
      <c r="AP531" s="247" t="str">
        <f>IF(F531="","",IFERROR(VLOOKUP(SUBSTITUTE(SUBSTITUTE(Tabla1[[#This Row],[Uso Sistemas]],"T","P"),"N","F"),Parámetros!$M$2:$N$17,2,0),"Completar hasta 3ra sem. para evaluar a Probacionista"))</f>
        <v/>
      </c>
      <c r="AQ531" s="40"/>
      <c r="AR531" s="40"/>
      <c r="AS531" s="40"/>
      <c r="AT531" s="29"/>
      <c r="AU531" s="56"/>
      <c r="AV531" s="56"/>
      <c r="AW531" s="56"/>
      <c r="AX531" s="249" t="str">
        <f>IF(V531="","",EOMONTH(EDATE(Tabla1[[#This Row],[Fecha Finalización]],2),0))</f>
        <v/>
      </c>
      <c r="AY531" s="40"/>
      <c r="AZ531" s="250" t="str">
        <f>IF(V531="","",EOMONTH(EDATE(Tabla1[[#This Row],[Fecha Finalización]],3),0))</f>
        <v/>
      </c>
      <c r="BA531" s="40"/>
      <c r="BB531" s="40"/>
      <c r="BC531" s="237"/>
      <c r="BD531" s="235" t="str">
        <f>IF(F531="","",Tabla1[[#This Row],[sem 01]]&amp;Tabla1[[#This Row],[sem 02]]&amp;Tabla1[[#This Row],[sem 03]])</f>
        <v/>
      </c>
      <c r="BE531" s="236"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9"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10"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10"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10" t="str">
        <f>IF(Tabla1[[#This Row],[Fecha Inicio grupo]]="","",IFERROR(VLOOKUP(Tabla1[[#This Row],[Mes de Alta como miembro]],Parámetros!$AM$2:$AN$16,2,0),"01/01/1900"))</f>
        <v/>
      </c>
    </row>
    <row r="532" spans="1:63" ht="14.45">
      <c r="A532" s="69">
        <v>529</v>
      </c>
      <c r="B532" s="30"/>
      <c r="C532" s="35"/>
      <c r="D532" s="43"/>
      <c r="E532" s="65"/>
      <c r="F532" s="46"/>
      <c r="G532" s="46"/>
      <c r="H532" s="165"/>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1"/>
      <c r="P532" s="35"/>
      <c r="Q532" s="68"/>
      <c r="R532" s="68"/>
      <c r="S532" s="68"/>
      <c r="T532" s="68"/>
      <c r="U532" s="244" t="str">
        <f>IF(F532="","",Tabla1[[#This Row],[Fecha Inicio grupo]]+3*7-7)</f>
        <v/>
      </c>
      <c r="V532" s="245"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6"/>
      <c r="AP532" s="247" t="str">
        <f>IF(F532="","",IFERROR(VLOOKUP(SUBSTITUTE(SUBSTITUTE(Tabla1[[#This Row],[Uso Sistemas]],"T","P"),"N","F"),Parámetros!$M$2:$N$17,2,0),"Completar hasta 3ra sem. para evaluar a Probacionista"))</f>
        <v/>
      </c>
      <c r="AQ532" s="40"/>
      <c r="AR532" s="40"/>
      <c r="AS532" s="40"/>
      <c r="AT532" s="29"/>
      <c r="AU532" s="56"/>
      <c r="AV532" s="56"/>
      <c r="AW532" s="56"/>
      <c r="AX532" s="249" t="str">
        <f>IF(V532="","",EOMONTH(EDATE(Tabla1[[#This Row],[Fecha Finalización]],2),0))</f>
        <v/>
      </c>
      <c r="AY532" s="40"/>
      <c r="AZ532" s="250" t="str">
        <f>IF(V532="","",EOMONTH(EDATE(Tabla1[[#This Row],[Fecha Finalización]],3),0))</f>
        <v/>
      </c>
      <c r="BA532" s="40"/>
      <c r="BB532" s="40"/>
      <c r="BC532" s="237"/>
      <c r="BD532" s="235" t="str">
        <f>IF(F532="","",Tabla1[[#This Row],[sem 01]]&amp;Tabla1[[#This Row],[sem 02]]&amp;Tabla1[[#This Row],[sem 03]])</f>
        <v/>
      </c>
      <c r="BE532" s="236"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9"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10"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10"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10" t="str">
        <f>IF(Tabla1[[#This Row],[Fecha Inicio grupo]]="","",IFERROR(VLOOKUP(Tabla1[[#This Row],[Mes de Alta como miembro]],Parámetros!$AM$2:$AN$16,2,0),"01/01/1900"))</f>
        <v/>
      </c>
    </row>
    <row r="533" spans="1:63" ht="14.45">
      <c r="A533" s="69">
        <v>530</v>
      </c>
      <c r="B533" s="30"/>
      <c r="C533" s="35"/>
      <c r="D533" s="43"/>
      <c r="E533" s="65"/>
      <c r="F533" s="46"/>
      <c r="G533" s="46"/>
      <c r="H533" s="165"/>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1"/>
      <c r="P533" s="35"/>
      <c r="Q533" s="68"/>
      <c r="R533" s="68"/>
      <c r="S533" s="68"/>
      <c r="T533" s="68"/>
      <c r="U533" s="244" t="str">
        <f>IF(F533="","",Tabla1[[#This Row],[Fecha Inicio grupo]]+3*7-7)</f>
        <v/>
      </c>
      <c r="V533" s="245"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6"/>
      <c r="AP533" s="247" t="str">
        <f>IF(F533="","",IFERROR(VLOOKUP(SUBSTITUTE(SUBSTITUTE(Tabla1[[#This Row],[Uso Sistemas]],"T","P"),"N","F"),Parámetros!$M$2:$N$17,2,0),"Completar hasta 3ra sem. para evaluar a Probacionista"))</f>
        <v/>
      </c>
      <c r="AQ533" s="40"/>
      <c r="AR533" s="40"/>
      <c r="AS533" s="40"/>
      <c r="AT533" s="29"/>
      <c r="AU533" s="56"/>
      <c r="AV533" s="56"/>
      <c r="AW533" s="56"/>
      <c r="AX533" s="249" t="str">
        <f>IF(V533="","",EOMONTH(EDATE(Tabla1[[#This Row],[Fecha Finalización]],2),0))</f>
        <v/>
      </c>
      <c r="AY533" s="40"/>
      <c r="AZ533" s="250" t="str">
        <f>IF(V533="","",EOMONTH(EDATE(Tabla1[[#This Row],[Fecha Finalización]],3),0))</f>
        <v/>
      </c>
      <c r="BA533" s="40"/>
      <c r="BB533" s="40"/>
      <c r="BC533" s="237"/>
      <c r="BD533" s="235" t="str">
        <f>IF(F533="","",Tabla1[[#This Row],[sem 01]]&amp;Tabla1[[#This Row],[sem 02]]&amp;Tabla1[[#This Row],[sem 03]])</f>
        <v/>
      </c>
      <c r="BE533" s="236"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9"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10"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10"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10" t="str">
        <f>IF(Tabla1[[#This Row],[Fecha Inicio grupo]]="","",IFERROR(VLOOKUP(Tabla1[[#This Row],[Mes de Alta como miembro]],Parámetros!$AM$2:$AN$16,2,0),"01/01/1900"))</f>
        <v/>
      </c>
    </row>
    <row r="534" spans="1:63" ht="14.45">
      <c r="A534" s="69">
        <v>531</v>
      </c>
      <c r="B534" s="30"/>
      <c r="C534" s="35"/>
      <c r="D534" s="43"/>
      <c r="E534" s="65"/>
      <c r="F534" s="46"/>
      <c r="G534" s="46"/>
      <c r="H534" s="165"/>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1"/>
      <c r="P534" s="35"/>
      <c r="Q534" s="68"/>
      <c r="R534" s="68"/>
      <c r="S534" s="68"/>
      <c r="T534" s="68"/>
      <c r="U534" s="244" t="str">
        <f>IF(F534="","",Tabla1[[#This Row],[Fecha Inicio grupo]]+3*7-7)</f>
        <v/>
      </c>
      <c r="V534" s="245"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6"/>
      <c r="AP534" s="247" t="str">
        <f>IF(F534="","",IFERROR(VLOOKUP(SUBSTITUTE(SUBSTITUTE(Tabla1[[#This Row],[Uso Sistemas]],"T","P"),"N","F"),Parámetros!$M$2:$N$17,2,0),"Completar hasta 3ra sem. para evaluar a Probacionista"))</f>
        <v/>
      </c>
      <c r="AQ534" s="40"/>
      <c r="AR534" s="40"/>
      <c r="AS534" s="40"/>
      <c r="AT534" s="29"/>
      <c r="AU534" s="56"/>
      <c r="AV534" s="56"/>
      <c r="AW534" s="56"/>
      <c r="AX534" s="249" t="str">
        <f>IF(V534="","",EOMONTH(EDATE(Tabla1[[#This Row],[Fecha Finalización]],2),0))</f>
        <v/>
      </c>
      <c r="AY534" s="40"/>
      <c r="AZ534" s="250" t="str">
        <f>IF(V534="","",EOMONTH(EDATE(Tabla1[[#This Row],[Fecha Finalización]],3),0))</f>
        <v/>
      </c>
      <c r="BA534" s="40"/>
      <c r="BB534" s="40"/>
      <c r="BC534" s="237"/>
      <c r="BD534" s="235" t="str">
        <f>IF(F534="","",Tabla1[[#This Row],[sem 01]]&amp;Tabla1[[#This Row],[sem 02]]&amp;Tabla1[[#This Row],[sem 03]])</f>
        <v/>
      </c>
      <c r="BE534" s="236"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9"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10"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10"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10" t="str">
        <f>IF(Tabla1[[#This Row],[Fecha Inicio grupo]]="","",IFERROR(VLOOKUP(Tabla1[[#This Row],[Mes de Alta como miembro]],Parámetros!$AM$2:$AN$16,2,0),"01/01/1900"))</f>
        <v/>
      </c>
    </row>
    <row r="535" spans="1:63" ht="14.45">
      <c r="A535" s="69">
        <v>532</v>
      </c>
      <c r="B535" s="30"/>
      <c r="C535" s="35"/>
      <c r="D535" s="43"/>
      <c r="E535" s="65"/>
      <c r="F535" s="46"/>
      <c r="G535" s="46"/>
      <c r="H535" s="165"/>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1"/>
      <c r="P535" s="35"/>
      <c r="Q535" s="68"/>
      <c r="R535" s="68"/>
      <c r="S535" s="68"/>
      <c r="T535" s="68"/>
      <c r="U535" s="244" t="str">
        <f>IF(F535="","",Tabla1[[#This Row],[Fecha Inicio grupo]]+3*7-7)</f>
        <v/>
      </c>
      <c r="V535" s="245"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6"/>
      <c r="AP535" s="247" t="str">
        <f>IF(F535="","",IFERROR(VLOOKUP(SUBSTITUTE(SUBSTITUTE(Tabla1[[#This Row],[Uso Sistemas]],"T","P"),"N","F"),Parámetros!$M$2:$N$17,2,0),"Completar hasta 3ra sem. para evaluar a Probacionista"))</f>
        <v/>
      </c>
      <c r="AQ535" s="40"/>
      <c r="AR535" s="40"/>
      <c r="AS535" s="40"/>
      <c r="AT535" s="29"/>
      <c r="AU535" s="56"/>
      <c r="AV535" s="56"/>
      <c r="AW535" s="56"/>
      <c r="AX535" s="249" t="str">
        <f>IF(V535="","",EOMONTH(EDATE(Tabla1[[#This Row],[Fecha Finalización]],2),0))</f>
        <v/>
      </c>
      <c r="AY535" s="40"/>
      <c r="AZ535" s="250" t="str">
        <f>IF(V535="","",EOMONTH(EDATE(Tabla1[[#This Row],[Fecha Finalización]],3),0))</f>
        <v/>
      </c>
      <c r="BA535" s="40"/>
      <c r="BB535" s="40"/>
      <c r="BC535" s="237"/>
      <c r="BD535" s="235" t="str">
        <f>IF(F535="","",Tabla1[[#This Row],[sem 01]]&amp;Tabla1[[#This Row],[sem 02]]&amp;Tabla1[[#This Row],[sem 03]])</f>
        <v/>
      </c>
      <c r="BE535" s="236"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9"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10"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10"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10" t="str">
        <f>IF(Tabla1[[#This Row],[Fecha Inicio grupo]]="","",IFERROR(VLOOKUP(Tabla1[[#This Row],[Mes de Alta como miembro]],Parámetros!$AM$2:$AN$16,2,0),"01/01/1900"))</f>
        <v/>
      </c>
    </row>
    <row r="536" spans="1:63" ht="14.45">
      <c r="A536" s="69">
        <v>533</v>
      </c>
      <c r="B536" s="30"/>
      <c r="C536" s="35"/>
      <c r="D536" s="43"/>
      <c r="E536" s="65"/>
      <c r="F536" s="46"/>
      <c r="G536" s="46"/>
      <c r="H536" s="165"/>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1"/>
      <c r="P536" s="35"/>
      <c r="Q536" s="68"/>
      <c r="R536" s="68"/>
      <c r="S536" s="68"/>
      <c r="T536" s="68"/>
      <c r="U536" s="244" t="str">
        <f>IF(F536="","",Tabla1[[#This Row],[Fecha Inicio grupo]]+3*7-7)</f>
        <v/>
      </c>
      <c r="V536" s="245"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6"/>
      <c r="AP536" s="247" t="str">
        <f>IF(F536="","",IFERROR(VLOOKUP(SUBSTITUTE(SUBSTITUTE(Tabla1[[#This Row],[Uso Sistemas]],"T","P"),"N","F"),Parámetros!$M$2:$N$17,2,0),"Completar hasta 3ra sem. para evaluar a Probacionista"))</f>
        <v/>
      </c>
      <c r="AQ536" s="40"/>
      <c r="AR536" s="40"/>
      <c r="AS536" s="40"/>
      <c r="AT536" s="29"/>
      <c r="AU536" s="56"/>
      <c r="AV536" s="56"/>
      <c r="AW536" s="56"/>
      <c r="AX536" s="249" t="str">
        <f>IF(V536="","",EOMONTH(EDATE(Tabla1[[#This Row],[Fecha Finalización]],2),0))</f>
        <v/>
      </c>
      <c r="AY536" s="40"/>
      <c r="AZ536" s="250" t="str">
        <f>IF(V536="","",EOMONTH(EDATE(Tabla1[[#This Row],[Fecha Finalización]],3),0))</f>
        <v/>
      </c>
      <c r="BA536" s="40"/>
      <c r="BB536" s="40"/>
      <c r="BC536" s="237"/>
      <c r="BD536" s="235" t="str">
        <f>IF(F536="","",Tabla1[[#This Row],[sem 01]]&amp;Tabla1[[#This Row],[sem 02]]&amp;Tabla1[[#This Row],[sem 03]])</f>
        <v/>
      </c>
      <c r="BE536" s="236"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9"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10"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10"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10" t="str">
        <f>IF(Tabla1[[#This Row],[Fecha Inicio grupo]]="","",IFERROR(VLOOKUP(Tabla1[[#This Row],[Mes de Alta como miembro]],Parámetros!$AM$2:$AN$16,2,0),"01/01/1900"))</f>
        <v/>
      </c>
    </row>
    <row r="537" spans="1:63" ht="14.45">
      <c r="A537" s="69">
        <v>534</v>
      </c>
      <c r="B537" s="30"/>
      <c r="C537" s="35"/>
      <c r="D537" s="43"/>
      <c r="E537" s="65"/>
      <c r="F537" s="46"/>
      <c r="G537" s="46"/>
      <c r="H537" s="165"/>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1"/>
      <c r="P537" s="35"/>
      <c r="Q537" s="68"/>
      <c r="R537" s="68"/>
      <c r="S537" s="68"/>
      <c r="T537" s="68"/>
      <c r="U537" s="244" t="str">
        <f>IF(F537="","",Tabla1[[#This Row],[Fecha Inicio grupo]]+3*7-7)</f>
        <v/>
      </c>
      <c r="V537" s="245"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6"/>
      <c r="AP537" s="247" t="str">
        <f>IF(F537="","",IFERROR(VLOOKUP(SUBSTITUTE(SUBSTITUTE(Tabla1[[#This Row],[Uso Sistemas]],"T","P"),"N","F"),Parámetros!$M$2:$N$17,2,0),"Completar hasta 3ra sem. para evaluar a Probacionista"))</f>
        <v/>
      </c>
      <c r="AQ537" s="40"/>
      <c r="AR537" s="40"/>
      <c r="AS537" s="40"/>
      <c r="AT537" s="29"/>
      <c r="AU537" s="56"/>
      <c r="AV537" s="56"/>
      <c r="AW537" s="56"/>
      <c r="AX537" s="249" t="str">
        <f>IF(V537="","",EOMONTH(EDATE(Tabla1[[#This Row],[Fecha Finalización]],2),0))</f>
        <v/>
      </c>
      <c r="AY537" s="40"/>
      <c r="AZ537" s="250" t="str">
        <f>IF(V537="","",EOMONTH(EDATE(Tabla1[[#This Row],[Fecha Finalización]],3),0))</f>
        <v/>
      </c>
      <c r="BA537" s="40"/>
      <c r="BB537" s="40"/>
      <c r="BC537" s="237"/>
      <c r="BD537" s="235" t="str">
        <f>IF(F537="","",Tabla1[[#This Row],[sem 01]]&amp;Tabla1[[#This Row],[sem 02]]&amp;Tabla1[[#This Row],[sem 03]])</f>
        <v/>
      </c>
      <c r="BE537" s="236"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9"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10"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10"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10" t="str">
        <f>IF(Tabla1[[#This Row],[Fecha Inicio grupo]]="","",IFERROR(VLOOKUP(Tabla1[[#This Row],[Mes de Alta como miembro]],Parámetros!$AM$2:$AN$16,2,0),"01/01/1900"))</f>
        <v/>
      </c>
    </row>
    <row r="538" spans="1:63" ht="14.45">
      <c r="A538" s="69">
        <v>535</v>
      </c>
      <c r="B538" s="30"/>
      <c r="C538" s="35"/>
      <c r="D538" s="43"/>
      <c r="E538" s="65"/>
      <c r="F538" s="46"/>
      <c r="G538" s="46"/>
      <c r="H538" s="165"/>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1"/>
      <c r="P538" s="35"/>
      <c r="Q538" s="68"/>
      <c r="R538" s="68"/>
      <c r="S538" s="68"/>
      <c r="T538" s="68"/>
      <c r="U538" s="244" t="str">
        <f>IF(F538="","",Tabla1[[#This Row],[Fecha Inicio grupo]]+3*7-7)</f>
        <v/>
      </c>
      <c r="V538" s="245"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6"/>
      <c r="AP538" s="247" t="str">
        <f>IF(F538="","",IFERROR(VLOOKUP(SUBSTITUTE(SUBSTITUTE(Tabla1[[#This Row],[Uso Sistemas]],"T","P"),"N","F"),Parámetros!$M$2:$N$17,2,0),"Completar hasta 3ra sem. para evaluar a Probacionista"))</f>
        <v/>
      </c>
      <c r="AQ538" s="40"/>
      <c r="AR538" s="40"/>
      <c r="AS538" s="40"/>
      <c r="AT538" s="29"/>
      <c r="AU538" s="56"/>
      <c r="AV538" s="56"/>
      <c r="AW538" s="56"/>
      <c r="AX538" s="249" t="str">
        <f>IF(V538="","",EOMONTH(EDATE(Tabla1[[#This Row],[Fecha Finalización]],2),0))</f>
        <v/>
      </c>
      <c r="AY538" s="40"/>
      <c r="AZ538" s="250" t="str">
        <f>IF(V538="","",EOMONTH(EDATE(Tabla1[[#This Row],[Fecha Finalización]],3),0))</f>
        <v/>
      </c>
      <c r="BA538" s="40"/>
      <c r="BB538" s="40"/>
      <c r="BC538" s="237"/>
      <c r="BD538" s="235" t="str">
        <f>IF(F538="","",Tabla1[[#This Row],[sem 01]]&amp;Tabla1[[#This Row],[sem 02]]&amp;Tabla1[[#This Row],[sem 03]])</f>
        <v/>
      </c>
      <c r="BE538" s="236"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9"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10"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10"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10" t="str">
        <f>IF(Tabla1[[#This Row],[Fecha Inicio grupo]]="","",IFERROR(VLOOKUP(Tabla1[[#This Row],[Mes de Alta como miembro]],Parámetros!$AM$2:$AN$16,2,0),"01/01/1900"))</f>
        <v/>
      </c>
    </row>
    <row r="539" spans="1:63" ht="14.45">
      <c r="A539" s="69">
        <v>536</v>
      </c>
      <c r="B539" s="30"/>
      <c r="C539" s="35"/>
      <c r="D539" s="43"/>
      <c r="E539" s="65"/>
      <c r="F539" s="46"/>
      <c r="G539" s="46"/>
      <c r="H539" s="165"/>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1"/>
      <c r="P539" s="35"/>
      <c r="Q539" s="68"/>
      <c r="R539" s="68"/>
      <c r="S539" s="68"/>
      <c r="T539" s="68"/>
      <c r="U539" s="244" t="str">
        <f>IF(F539="","",Tabla1[[#This Row],[Fecha Inicio grupo]]+3*7-7)</f>
        <v/>
      </c>
      <c r="V539" s="245"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6"/>
      <c r="AP539" s="247" t="str">
        <f>IF(F539="","",IFERROR(VLOOKUP(SUBSTITUTE(SUBSTITUTE(Tabla1[[#This Row],[Uso Sistemas]],"T","P"),"N","F"),Parámetros!$M$2:$N$17,2,0),"Completar hasta 3ra sem. para evaluar a Probacionista"))</f>
        <v/>
      </c>
      <c r="AQ539" s="40"/>
      <c r="AR539" s="40"/>
      <c r="AS539" s="40"/>
      <c r="AT539" s="29"/>
      <c r="AU539" s="56"/>
      <c r="AV539" s="56"/>
      <c r="AW539" s="56"/>
      <c r="AX539" s="249" t="str">
        <f>IF(V539="","",EOMONTH(EDATE(Tabla1[[#This Row],[Fecha Finalización]],2),0))</f>
        <v/>
      </c>
      <c r="AY539" s="40"/>
      <c r="AZ539" s="250" t="str">
        <f>IF(V539="","",EOMONTH(EDATE(Tabla1[[#This Row],[Fecha Finalización]],3),0))</f>
        <v/>
      </c>
      <c r="BA539" s="40"/>
      <c r="BB539" s="40"/>
      <c r="BC539" s="237"/>
      <c r="BD539" s="235" t="str">
        <f>IF(F539="","",Tabla1[[#This Row],[sem 01]]&amp;Tabla1[[#This Row],[sem 02]]&amp;Tabla1[[#This Row],[sem 03]])</f>
        <v/>
      </c>
      <c r="BE539" s="236"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9"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10"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10"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10" t="str">
        <f>IF(Tabla1[[#This Row],[Fecha Inicio grupo]]="","",IFERROR(VLOOKUP(Tabla1[[#This Row],[Mes de Alta como miembro]],Parámetros!$AM$2:$AN$16,2,0),"01/01/1900"))</f>
        <v/>
      </c>
    </row>
    <row r="540" spans="1:63" ht="14.45">
      <c r="A540" s="69">
        <v>537</v>
      </c>
      <c r="B540" s="30"/>
      <c r="C540" s="35"/>
      <c r="D540" s="43"/>
      <c r="E540" s="65"/>
      <c r="F540" s="46"/>
      <c r="G540" s="46"/>
      <c r="H540" s="165"/>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1"/>
      <c r="P540" s="35"/>
      <c r="Q540" s="68"/>
      <c r="R540" s="68"/>
      <c r="S540" s="68"/>
      <c r="T540" s="68"/>
      <c r="U540" s="244" t="str">
        <f>IF(F540="","",Tabla1[[#This Row],[Fecha Inicio grupo]]+3*7-7)</f>
        <v/>
      </c>
      <c r="V540" s="245"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6"/>
      <c r="AP540" s="247" t="str">
        <f>IF(F540="","",IFERROR(VLOOKUP(SUBSTITUTE(SUBSTITUTE(Tabla1[[#This Row],[Uso Sistemas]],"T","P"),"N","F"),Parámetros!$M$2:$N$17,2,0),"Completar hasta 3ra sem. para evaluar a Probacionista"))</f>
        <v/>
      </c>
      <c r="AQ540" s="40"/>
      <c r="AR540" s="40"/>
      <c r="AS540" s="40"/>
      <c r="AT540" s="29"/>
      <c r="AU540" s="56"/>
      <c r="AV540" s="56"/>
      <c r="AW540" s="56"/>
      <c r="AX540" s="249" t="str">
        <f>IF(V540="","",EOMONTH(EDATE(Tabla1[[#This Row],[Fecha Finalización]],2),0))</f>
        <v/>
      </c>
      <c r="AY540" s="40"/>
      <c r="AZ540" s="250" t="str">
        <f>IF(V540="","",EOMONTH(EDATE(Tabla1[[#This Row],[Fecha Finalización]],3),0))</f>
        <v/>
      </c>
      <c r="BA540" s="40"/>
      <c r="BB540" s="40"/>
      <c r="BC540" s="237"/>
      <c r="BD540" s="235" t="str">
        <f>IF(F540="","",Tabla1[[#This Row],[sem 01]]&amp;Tabla1[[#This Row],[sem 02]]&amp;Tabla1[[#This Row],[sem 03]])</f>
        <v/>
      </c>
      <c r="BE540" s="236"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9"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10"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10"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10" t="str">
        <f>IF(Tabla1[[#This Row],[Fecha Inicio grupo]]="","",IFERROR(VLOOKUP(Tabla1[[#This Row],[Mes de Alta como miembro]],Parámetros!$AM$2:$AN$16,2,0),"01/01/1900"))</f>
        <v/>
      </c>
    </row>
    <row r="541" spans="1:63" ht="14.45">
      <c r="A541" s="69">
        <v>538</v>
      </c>
      <c r="B541" s="30"/>
      <c r="C541" s="35"/>
      <c r="D541" s="43"/>
      <c r="E541" s="65"/>
      <c r="F541" s="46"/>
      <c r="G541" s="46"/>
      <c r="H541" s="165"/>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1"/>
      <c r="P541" s="35"/>
      <c r="Q541" s="68"/>
      <c r="R541" s="68"/>
      <c r="S541" s="68"/>
      <c r="T541" s="68"/>
      <c r="U541" s="244" t="str">
        <f>IF(F541="","",Tabla1[[#This Row],[Fecha Inicio grupo]]+3*7-7)</f>
        <v/>
      </c>
      <c r="V541" s="245"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6"/>
      <c r="AP541" s="247" t="str">
        <f>IF(F541="","",IFERROR(VLOOKUP(SUBSTITUTE(SUBSTITUTE(Tabla1[[#This Row],[Uso Sistemas]],"T","P"),"N","F"),Parámetros!$M$2:$N$17,2,0),"Completar hasta 3ra sem. para evaluar a Probacionista"))</f>
        <v/>
      </c>
      <c r="AQ541" s="40"/>
      <c r="AR541" s="40"/>
      <c r="AS541" s="40"/>
      <c r="AT541" s="29"/>
      <c r="AU541" s="56"/>
      <c r="AV541" s="56"/>
      <c r="AW541" s="56"/>
      <c r="AX541" s="249" t="str">
        <f>IF(V541="","",EOMONTH(EDATE(Tabla1[[#This Row],[Fecha Finalización]],2),0))</f>
        <v/>
      </c>
      <c r="AY541" s="40"/>
      <c r="AZ541" s="250" t="str">
        <f>IF(V541="","",EOMONTH(EDATE(Tabla1[[#This Row],[Fecha Finalización]],3),0))</f>
        <v/>
      </c>
      <c r="BA541" s="40"/>
      <c r="BB541" s="40"/>
      <c r="BC541" s="237"/>
      <c r="BD541" s="235" t="str">
        <f>IF(F541="","",Tabla1[[#This Row],[sem 01]]&amp;Tabla1[[#This Row],[sem 02]]&amp;Tabla1[[#This Row],[sem 03]])</f>
        <v/>
      </c>
      <c r="BE541" s="236"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9"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10"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10"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10" t="str">
        <f>IF(Tabla1[[#This Row],[Fecha Inicio grupo]]="","",IFERROR(VLOOKUP(Tabla1[[#This Row],[Mes de Alta como miembro]],Parámetros!$AM$2:$AN$16,2,0),"01/01/1900"))</f>
        <v/>
      </c>
    </row>
    <row r="542" spans="1:63" ht="14.45">
      <c r="A542" s="69">
        <v>539</v>
      </c>
      <c r="B542" s="30"/>
      <c r="C542" s="35"/>
      <c r="D542" s="43"/>
      <c r="E542" s="65"/>
      <c r="F542" s="46"/>
      <c r="G542" s="46"/>
      <c r="H542" s="165"/>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1"/>
      <c r="P542" s="35"/>
      <c r="Q542" s="68"/>
      <c r="R542" s="68"/>
      <c r="S542" s="68"/>
      <c r="T542" s="68"/>
      <c r="U542" s="244" t="str">
        <f>IF(F542="","",Tabla1[[#This Row],[Fecha Inicio grupo]]+3*7-7)</f>
        <v/>
      </c>
      <c r="V542" s="245"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6"/>
      <c r="AP542" s="247" t="str">
        <f>IF(F542="","",IFERROR(VLOOKUP(SUBSTITUTE(SUBSTITUTE(Tabla1[[#This Row],[Uso Sistemas]],"T","P"),"N","F"),Parámetros!$M$2:$N$17,2,0),"Completar hasta 3ra sem. para evaluar a Probacionista"))</f>
        <v/>
      </c>
      <c r="AQ542" s="40"/>
      <c r="AR542" s="40"/>
      <c r="AS542" s="40"/>
      <c r="AT542" s="29"/>
      <c r="AU542" s="56"/>
      <c r="AV542" s="56"/>
      <c r="AW542" s="56"/>
      <c r="AX542" s="249" t="str">
        <f>IF(V542="","",EOMONTH(EDATE(Tabla1[[#This Row],[Fecha Finalización]],2),0))</f>
        <v/>
      </c>
      <c r="AY542" s="40"/>
      <c r="AZ542" s="250" t="str">
        <f>IF(V542="","",EOMONTH(EDATE(Tabla1[[#This Row],[Fecha Finalización]],3),0))</f>
        <v/>
      </c>
      <c r="BA542" s="40"/>
      <c r="BB542" s="40"/>
      <c r="BC542" s="237"/>
      <c r="BD542" s="235" t="str">
        <f>IF(F542="","",Tabla1[[#This Row],[sem 01]]&amp;Tabla1[[#This Row],[sem 02]]&amp;Tabla1[[#This Row],[sem 03]])</f>
        <v/>
      </c>
      <c r="BE542" s="236"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9"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10"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10"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10" t="str">
        <f>IF(Tabla1[[#This Row],[Fecha Inicio grupo]]="","",IFERROR(VLOOKUP(Tabla1[[#This Row],[Mes de Alta como miembro]],Parámetros!$AM$2:$AN$16,2,0),"01/01/1900"))</f>
        <v/>
      </c>
    </row>
    <row r="543" spans="1:63" ht="14.45">
      <c r="A543" s="69">
        <v>540</v>
      </c>
      <c r="B543" s="30"/>
      <c r="C543" s="35"/>
      <c r="D543" s="43"/>
      <c r="E543" s="65"/>
      <c r="F543" s="46"/>
      <c r="G543" s="46"/>
      <c r="H543" s="165"/>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1"/>
      <c r="P543" s="35"/>
      <c r="Q543" s="68"/>
      <c r="R543" s="68"/>
      <c r="S543" s="68"/>
      <c r="T543" s="68"/>
      <c r="U543" s="244" t="str">
        <f>IF(F543="","",Tabla1[[#This Row],[Fecha Inicio grupo]]+3*7-7)</f>
        <v/>
      </c>
      <c r="V543" s="245"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6"/>
      <c r="AP543" s="247" t="str">
        <f>IF(F543="","",IFERROR(VLOOKUP(SUBSTITUTE(SUBSTITUTE(Tabla1[[#This Row],[Uso Sistemas]],"T","P"),"N","F"),Parámetros!$M$2:$N$17,2,0),"Completar hasta 3ra sem. para evaluar a Probacionista"))</f>
        <v/>
      </c>
      <c r="AQ543" s="40"/>
      <c r="AR543" s="40"/>
      <c r="AS543" s="40"/>
      <c r="AT543" s="29"/>
      <c r="AU543" s="56"/>
      <c r="AV543" s="56"/>
      <c r="AW543" s="56"/>
      <c r="AX543" s="249" t="str">
        <f>IF(V543="","",EOMONTH(EDATE(Tabla1[[#This Row],[Fecha Finalización]],2),0))</f>
        <v/>
      </c>
      <c r="AY543" s="40"/>
      <c r="AZ543" s="250" t="str">
        <f>IF(V543="","",EOMONTH(EDATE(Tabla1[[#This Row],[Fecha Finalización]],3),0))</f>
        <v/>
      </c>
      <c r="BA543" s="40"/>
      <c r="BB543" s="40"/>
      <c r="BC543" s="237"/>
      <c r="BD543" s="235" t="str">
        <f>IF(F543="","",Tabla1[[#This Row],[sem 01]]&amp;Tabla1[[#This Row],[sem 02]]&amp;Tabla1[[#This Row],[sem 03]])</f>
        <v/>
      </c>
      <c r="BE543" s="236"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9"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10"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10"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10" t="str">
        <f>IF(Tabla1[[#This Row],[Fecha Inicio grupo]]="","",IFERROR(VLOOKUP(Tabla1[[#This Row],[Mes de Alta como miembro]],Parámetros!$AM$2:$AN$16,2,0),"01/01/1900"))</f>
        <v/>
      </c>
    </row>
    <row r="544" spans="1:63" ht="14.45">
      <c r="A544" s="69">
        <v>541</v>
      </c>
      <c r="B544" s="30"/>
      <c r="C544" s="35"/>
      <c r="D544" s="43"/>
      <c r="E544" s="65"/>
      <c r="F544" s="46"/>
      <c r="G544" s="46"/>
      <c r="H544" s="165"/>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1"/>
      <c r="P544" s="35"/>
      <c r="Q544" s="68"/>
      <c r="R544" s="68"/>
      <c r="S544" s="68"/>
      <c r="T544" s="68"/>
      <c r="U544" s="244" t="str">
        <f>IF(F544="","",Tabla1[[#This Row],[Fecha Inicio grupo]]+3*7-7)</f>
        <v/>
      </c>
      <c r="V544" s="245"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6"/>
      <c r="AP544" s="247" t="str">
        <f>IF(F544="","",IFERROR(VLOOKUP(SUBSTITUTE(SUBSTITUTE(Tabla1[[#This Row],[Uso Sistemas]],"T","P"),"N","F"),Parámetros!$M$2:$N$17,2,0),"Completar hasta 3ra sem. para evaluar a Probacionista"))</f>
        <v/>
      </c>
      <c r="AQ544" s="40"/>
      <c r="AR544" s="40"/>
      <c r="AS544" s="40"/>
      <c r="AT544" s="29"/>
      <c r="AU544" s="56"/>
      <c r="AV544" s="56"/>
      <c r="AW544" s="56"/>
      <c r="AX544" s="249" t="str">
        <f>IF(V544="","",EOMONTH(EDATE(Tabla1[[#This Row],[Fecha Finalización]],2),0))</f>
        <v/>
      </c>
      <c r="AY544" s="40"/>
      <c r="AZ544" s="250" t="str">
        <f>IF(V544="","",EOMONTH(EDATE(Tabla1[[#This Row],[Fecha Finalización]],3),0))</f>
        <v/>
      </c>
      <c r="BA544" s="40"/>
      <c r="BB544" s="40"/>
      <c r="BC544" s="237"/>
      <c r="BD544" s="235" t="str">
        <f>IF(F544="","",Tabla1[[#This Row],[sem 01]]&amp;Tabla1[[#This Row],[sem 02]]&amp;Tabla1[[#This Row],[sem 03]])</f>
        <v/>
      </c>
      <c r="BE544" s="236"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9"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10"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10"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10" t="str">
        <f>IF(Tabla1[[#This Row],[Fecha Inicio grupo]]="","",IFERROR(VLOOKUP(Tabla1[[#This Row],[Mes de Alta como miembro]],Parámetros!$AM$2:$AN$16,2,0),"01/01/1900"))</f>
        <v/>
      </c>
    </row>
    <row r="545" spans="1:63" ht="14.45">
      <c r="A545" s="69">
        <v>542</v>
      </c>
      <c r="B545" s="30"/>
      <c r="C545" s="35"/>
      <c r="D545" s="43"/>
      <c r="E545" s="65"/>
      <c r="F545" s="46"/>
      <c r="G545" s="46"/>
      <c r="H545" s="165"/>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1"/>
      <c r="P545" s="35"/>
      <c r="Q545" s="68"/>
      <c r="R545" s="68"/>
      <c r="S545" s="68"/>
      <c r="T545" s="68"/>
      <c r="U545" s="244" t="str">
        <f>IF(F545="","",Tabla1[[#This Row],[Fecha Inicio grupo]]+3*7-7)</f>
        <v/>
      </c>
      <c r="V545" s="245"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6"/>
      <c r="AP545" s="247" t="str">
        <f>IF(F545="","",IFERROR(VLOOKUP(SUBSTITUTE(SUBSTITUTE(Tabla1[[#This Row],[Uso Sistemas]],"T","P"),"N","F"),Parámetros!$M$2:$N$17,2,0),"Completar hasta 3ra sem. para evaluar a Probacionista"))</f>
        <v/>
      </c>
      <c r="AQ545" s="40"/>
      <c r="AR545" s="40"/>
      <c r="AS545" s="40"/>
      <c r="AT545" s="29"/>
      <c r="AU545" s="56"/>
      <c r="AV545" s="56"/>
      <c r="AW545" s="56"/>
      <c r="AX545" s="249" t="str">
        <f>IF(V545="","",EOMONTH(EDATE(Tabla1[[#This Row],[Fecha Finalización]],2),0))</f>
        <v/>
      </c>
      <c r="AY545" s="40"/>
      <c r="AZ545" s="250" t="str">
        <f>IF(V545="","",EOMONTH(EDATE(Tabla1[[#This Row],[Fecha Finalización]],3),0))</f>
        <v/>
      </c>
      <c r="BA545" s="40"/>
      <c r="BB545" s="40"/>
      <c r="BC545" s="237"/>
      <c r="BD545" s="235" t="str">
        <f>IF(F545="","",Tabla1[[#This Row],[sem 01]]&amp;Tabla1[[#This Row],[sem 02]]&amp;Tabla1[[#This Row],[sem 03]])</f>
        <v/>
      </c>
      <c r="BE545" s="236"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9"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10"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10"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10" t="str">
        <f>IF(Tabla1[[#This Row],[Fecha Inicio grupo]]="","",IFERROR(VLOOKUP(Tabla1[[#This Row],[Mes de Alta como miembro]],Parámetros!$AM$2:$AN$16,2,0),"01/01/1900"))</f>
        <v/>
      </c>
    </row>
    <row r="546" spans="1:63" ht="14.45">
      <c r="A546" s="69">
        <v>543</v>
      </c>
      <c r="B546" s="30"/>
      <c r="C546" s="35"/>
      <c r="D546" s="43"/>
      <c r="E546" s="65"/>
      <c r="F546" s="46"/>
      <c r="G546" s="46"/>
      <c r="H546" s="165"/>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1"/>
      <c r="P546" s="35"/>
      <c r="Q546" s="68"/>
      <c r="R546" s="68"/>
      <c r="S546" s="68"/>
      <c r="T546" s="68"/>
      <c r="U546" s="244" t="str">
        <f>IF(F546="","",Tabla1[[#This Row],[Fecha Inicio grupo]]+3*7-7)</f>
        <v/>
      </c>
      <c r="V546" s="245"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6"/>
      <c r="AP546" s="247" t="str">
        <f>IF(F546="","",IFERROR(VLOOKUP(SUBSTITUTE(SUBSTITUTE(Tabla1[[#This Row],[Uso Sistemas]],"T","P"),"N","F"),Parámetros!$M$2:$N$17,2,0),"Completar hasta 3ra sem. para evaluar a Probacionista"))</f>
        <v/>
      </c>
      <c r="AQ546" s="40"/>
      <c r="AR546" s="40"/>
      <c r="AS546" s="40"/>
      <c r="AT546" s="29"/>
      <c r="AU546" s="56"/>
      <c r="AV546" s="56"/>
      <c r="AW546" s="56"/>
      <c r="AX546" s="249" t="str">
        <f>IF(V546="","",EOMONTH(EDATE(Tabla1[[#This Row],[Fecha Finalización]],2),0))</f>
        <v/>
      </c>
      <c r="AY546" s="40"/>
      <c r="AZ546" s="250" t="str">
        <f>IF(V546="","",EOMONTH(EDATE(Tabla1[[#This Row],[Fecha Finalización]],3),0))</f>
        <v/>
      </c>
      <c r="BA546" s="40"/>
      <c r="BB546" s="40"/>
      <c r="BC546" s="237"/>
      <c r="BD546" s="235" t="str">
        <f>IF(F546="","",Tabla1[[#This Row],[sem 01]]&amp;Tabla1[[#This Row],[sem 02]]&amp;Tabla1[[#This Row],[sem 03]])</f>
        <v/>
      </c>
      <c r="BE546" s="236"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9"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10"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10"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10" t="str">
        <f>IF(Tabla1[[#This Row],[Fecha Inicio grupo]]="","",IFERROR(VLOOKUP(Tabla1[[#This Row],[Mes de Alta como miembro]],Parámetros!$AM$2:$AN$16,2,0),"01/01/1900"))</f>
        <v/>
      </c>
    </row>
    <row r="547" spans="1:63" ht="14.45">
      <c r="A547" s="69">
        <v>544</v>
      </c>
      <c r="B547" s="30"/>
      <c r="C547" s="35"/>
      <c r="D547" s="43"/>
      <c r="E547" s="65"/>
      <c r="F547" s="46"/>
      <c r="G547" s="46"/>
      <c r="H547" s="165"/>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1"/>
      <c r="P547" s="35"/>
      <c r="Q547" s="68"/>
      <c r="R547" s="68"/>
      <c r="S547" s="68"/>
      <c r="T547" s="68"/>
      <c r="U547" s="244" t="str">
        <f>IF(F547="","",Tabla1[[#This Row],[Fecha Inicio grupo]]+3*7-7)</f>
        <v/>
      </c>
      <c r="V547" s="245"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6"/>
      <c r="AP547" s="247" t="str">
        <f>IF(F547="","",IFERROR(VLOOKUP(SUBSTITUTE(SUBSTITUTE(Tabla1[[#This Row],[Uso Sistemas]],"T","P"),"N","F"),Parámetros!$M$2:$N$17,2,0),"Completar hasta 3ra sem. para evaluar a Probacionista"))</f>
        <v/>
      </c>
      <c r="AQ547" s="40"/>
      <c r="AR547" s="40"/>
      <c r="AS547" s="40"/>
      <c r="AT547" s="29"/>
      <c r="AU547" s="56"/>
      <c r="AV547" s="56"/>
      <c r="AW547" s="56"/>
      <c r="AX547" s="249" t="str">
        <f>IF(V547="","",EOMONTH(EDATE(Tabla1[[#This Row],[Fecha Finalización]],2),0))</f>
        <v/>
      </c>
      <c r="AY547" s="40"/>
      <c r="AZ547" s="250" t="str">
        <f>IF(V547="","",EOMONTH(EDATE(Tabla1[[#This Row],[Fecha Finalización]],3),0))</f>
        <v/>
      </c>
      <c r="BA547" s="40"/>
      <c r="BB547" s="40"/>
      <c r="BC547" s="237"/>
      <c r="BD547" s="235" t="str">
        <f>IF(F547="","",Tabla1[[#This Row],[sem 01]]&amp;Tabla1[[#This Row],[sem 02]]&amp;Tabla1[[#This Row],[sem 03]])</f>
        <v/>
      </c>
      <c r="BE547" s="236"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9"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10"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10"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10" t="str">
        <f>IF(Tabla1[[#This Row],[Fecha Inicio grupo]]="","",IFERROR(VLOOKUP(Tabla1[[#This Row],[Mes de Alta como miembro]],Parámetros!$AM$2:$AN$16,2,0),"01/01/1900"))</f>
        <v/>
      </c>
    </row>
    <row r="548" spans="1:63" ht="14.45">
      <c r="A548" s="69">
        <v>545</v>
      </c>
      <c r="B548" s="30"/>
      <c r="C548" s="35"/>
      <c r="D548" s="43"/>
      <c r="E548" s="65"/>
      <c r="F548" s="46"/>
      <c r="G548" s="46"/>
      <c r="H548" s="165"/>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1"/>
      <c r="P548" s="35"/>
      <c r="Q548" s="68"/>
      <c r="R548" s="68"/>
      <c r="S548" s="68"/>
      <c r="T548" s="68"/>
      <c r="U548" s="244" t="str">
        <f>IF(F548="","",Tabla1[[#This Row],[Fecha Inicio grupo]]+3*7-7)</f>
        <v/>
      </c>
      <c r="V548" s="245"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6"/>
      <c r="AP548" s="247" t="str">
        <f>IF(F548="","",IFERROR(VLOOKUP(SUBSTITUTE(SUBSTITUTE(Tabla1[[#This Row],[Uso Sistemas]],"T","P"),"N","F"),Parámetros!$M$2:$N$17,2,0),"Completar hasta 3ra sem. para evaluar a Probacionista"))</f>
        <v/>
      </c>
      <c r="AQ548" s="40"/>
      <c r="AR548" s="40"/>
      <c r="AS548" s="40"/>
      <c r="AT548" s="29"/>
      <c r="AU548" s="56"/>
      <c r="AV548" s="56"/>
      <c r="AW548" s="56"/>
      <c r="AX548" s="249" t="str">
        <f>IF(V548="","",EOMONTH(EDATE(Tabla1[[#This Row],[Fecha Finalización]],2),0))</f>
        <v/>
      </c>
      <c r="AY548" s="40"/>
      <c r="AZ548" s="250" t="str">
        <f>IF(V548="","",EOMONTH(EDATE(Tabla1[[#This Row],[Fecha Finalización]],3),0))</f>
        <v/>
      </c>
      <c r="BA548" s="40"/>
      <c r="BB548" s="40"/>
      <c r="BC548" s="237"/>
      <c r="BD548" s="235" t="str">
        <f>IF(F548="","",Tabla1[[#This Row],[sem 01]]&amp;Tabla1[[#This Row],[sem 02]]&amp;Tabla1[[#This Row],[sem 03]])</f>
        <v/>
      </c>
      <c r="BE548" s="236"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9"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10"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10"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10" t="str">
        <f>IF(Tabla1[[#This Row],[Fecha Inicio grupo]]="","",IFERROR(VLOOKUP(Tabla1[[#This Row],[Mes de Alta como miembro]],Parámetros!$AM$2:$AN$16,2,0),"01/01/1900"))</f>
        <v/>
      </c>
    </row>
    <row r="549" spans="1:63" ht="14.45">
      <c r="A549" s="69">
        <v>546</v>
      </c>
      <c r="B549" s="30"/>
      <c r="C549" s="35"/>
      <c r="D549" s="43"/>
      <c r="E549" s="65"/>
      <c r="F549" s="46"/>
      <c r="G549" s="46"/>
      <c r="H549" s="165"/>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1"/>
      <c r="P549" s="35"/>
      <c r="Q549" s="68"/>
      <c r="R549" s="68"/>
      <c r="S549" s="68"/>
      <c r="T549" s="68"/>
      <c r="U549" s="244" t="str">
        <f>IF(F549="","",Tabla1[[#This Row],[Fecha Inicio grupo]]+3*7-7)</f>
        <v/>
      </c>
      <c r="V549" s="245"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6"/>
      <c r="AP549" s="247" t="str">
        <f>IF(F549="","",IFERROR(VLOOKUP(SUBSTITUTE(SUBSTITUTE(Tabla1[[#This Row],[Uso Sistemas]],"T","P"),"N","F"),Parámetros!$M$2:$N$17,2,0),"Completar hasta 3ra sem. para evaluar a Probacionista"))</f>
        <v/>
      </c>
      <c r="AQ549" s="40"/>
      <c r="AR549" s="40"/>
      <c r="AS549" s="40"/>
      <c r="AT549" s="29"/>
      <c r="AU549" s="56"/>
      <c r="AV549" s="56"/>
      <c r="AW549" s="56"/>
      <c r="AX549" s="249" t="str">
        <f>IF(V549="","",EOMONTH(EDATE(Tabla1[[#This Row],[Fecha Finalización]],2),0))</f>
        <v/>
      </c>
      <c r="AY549" s="40"/>
      <c r="AZ549" s="250" t="str">
        <f>IF(V549="","",EOMONTH(EDATE(Tabla1[[#This Row],[Fecha Finalización]],3),0))</f>
        <v/>
      </c>
      <c r="BA549" s="40"/>
      <c r="BB549" s="40"/>
      <c r="BC549" s="237"/>
      <c r="BD549" s="235" t="str">
        <f>IF(F549="","",Tabla1[[#This Row],[sem 01]]&amp;Tabla1[[#This Row],[sem 02]]&amp;Tabla1[[#This Row],[sem 03]])</f>
        <v/>
      </c>
      <c r="BE549" s="236"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9"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10"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10"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10" t="str">
        <f>IF(Tabla1[[#This Row],[Fecha Inicio grupo]]="","",IFERROR(VLOOKUP(Tabla1[[#This Row],[Mes de Alta como miembro]],Parámetros!$AM$2:$AN$16,2,0),"01/01/1900"))</f>
        <v/>
      </c>
    </row>
    <row r="550" spans="1:63" ht="14.45">
      <c r="A550" s="69">
        <v>547</v>
      </c>
      <c r="B550" s="30"/>
      <c r="C550" s="35"/>
      <c r="D550" s="43"/>
      <c r="E550" s="65"/>
      <c r="F550" s="46"/>
      <c r="G550" s="46"/>
      <c r="H550" s="165"/>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1"/>
      <c r="P550" s="35"/>
      <c r="Q550" s="68"/>
      <c r="R550" s="68"/>
      <c r="S550" s="68"/>
      <c r="T550" s="68"/>
      <c r="U550" s="244" t="str">
        <f>IF(F550="","",Tabla1[[#This Row],[Fecha Inicio grupo]]+3*7-7)</f>
        <v/>
      </c>
      <c r="V550" s="245"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6"/>
      <c r="AP550" s="247" t="str">
        <f>IF(F550="","",IFERROR(VLOOKUP(SUBSTITUTE(SUBSTITUTE(Tabla1[[#This Row],[Uso Sistemas]],"T","P"),"N","F"),Parámetros!$M$2:$N$17,2,0),"Completar hasta 3ra sem. para evaluar a Probacionista"))</f>
        <v/>
      </c>
      <c r="AQ550" s="40"/>
      <c r="AR550" s="40"/>
      <c r="AS550" s="40"/>
      <c r="AT550" s="29"/>
      <c r="AU550" s="56"/>
      <c r="AV550" s="56"/>
      <c r="AW550" s="56"/>
      <c r="AX550" s="249" t="str">
        <f>IF(V550="","",EOMONTH(EDATE(Tabla1[[#This Row],[Fecha Finalización]],2),0))</f>
        <v/>
      </c>
      <c r="AY550" s="40"/>
      <c r="AZ550" s="250" t="str">
        <f>IF(V550="","",EOMONTH(EDATE(Tabla1[[#This Row],[Fecha Finalización]],3),0))</f>
        <v/>
      </c>
      <c r="BA550" s="40"/>
      <c r="BB550" s="40"/>
      <c r="BC550" s="237"/>
      <c r="BD550" s="235" t="str">
        <f>IF(F550="","",Tabla1[[#This Row],[sem 01]]&amp;Tabla1[[#This Row],[sem 02]]&amp;Tabla1[[#This Row],[sem 03]])</f>
        <v/>
      </c>
      <c r="BE550" s="236"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9"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10"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10"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10" t="str">
        <f>IF(Tabla1[[#This Row],[Fecha Inicio grupo]]="","",IFERROR(VLOOKUP(Tabla1[[#This Row],[Mes de Alta como miembro]],Parámetros!$AM$2:$AN$16,2,0),"01/01/1900"))</f>
        <v/>
      </c>
    </row>
    <row r="551" spans="1:63" ht="14.45">
      <c r="A551" s="69">
        <v>548</v>
      </c>
      <c r="B551" s="30"/>
      <c r="C551" s="35"/>
      <c r="D551" s="43"/>
      <c r="E551" s="65"/>
      <c r="F551" s="46"/>
      <c r="G551" s="46"/>
      <c r="H551" s="165"/>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1"/>
      <c r="P551" s="35"/>
      <c r="Q551" s="68"/>
      <c r="R551" s="68"/>
      <c r="S551" s="68"/>
      <c r="T551" s="68"/>
      <c r="U551" s="244" t="str">
        <f>IF(F551="","",Tabla1[[#This Row],[Fecha Inicio grupo]]+3*7-7)</f>
        <v/>
      </c>
      <c r="V551" s="245"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6"/>
      <c r="AP551" s="247" t="str">
        <f>IF(F551="","",IFERROR(VLOOKUP(SUBSTITUTE(SUBSTITUTE(Tabla1[[#This Row],[Uso Sistemas]],"T","P"),"N","F"),Parámetros!$M$2:$N$17,2,0),"Completar hasta 3ra sem. para evaluar a Probacionista"))</f>
        <v/>
      </c>
      <c r="AQ551" s="40"/>
      <c r="AR551" s="40"/>
      <c r="AS551" s="40"/>
      <c r="AT551" s="29"/>
      <c r="AU551" s="56"/>
      <c r="AV551" s="56"/>
      <c r="AW551" s="56"/>
      <c r="AX551" s="249" t="str">
        <f>IF(V551="","",EOMONTH(EDATE(Tabla1[[#This Row],[Fecha Finalización]],2),0))</f>
        <v/>
      </c>
      <c r="AY551" s="40"/>
      <c r="AZ551" s="250" t="str">
        <f>IF(V551="","",EOMONTH(EDATE(Tabla1[[#This Row],[Fecha Finalización]],3),0))</f>
        <v/>
      </c>
      <c r="BA551" s="40"/>
      <c r="BB551" s="40"/>
      <c r="BC551" s="237"/>
      <c r="BD551" s="235" t="str">
        <f>IF(F551="","",Tabla1[[#This Row],[sem 01]]&amp;Tabla1[[#This Row],[sem 02]]&amp;Tabla1[[#This Row],[sem 03]])</f>
        <v/>
      </c>
      <c r="BE551" s="236"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9"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10"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10"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10" t="str">
        <f>IF(Tabla1[[#This Row],[Fecha Inicio grupo]]="","",IFERROR(VLOOKUP(Tabla1[[#This Row],[Mes de Alta como miembro]],Parámetros!$AM$2:$AN$16,2,0),"01/01/1900"))</f>
        <v/>
      </c>
    </row>
    <row r="552" spans="1:63" ht="14.45">
      <c r="A552" s="69">
        <v>549</v>
      </c>
      <c r="B552" s="30"/>
      <c r="C552" s="35"/>
      <c r="D552" s="43"/>
      <c r="E552" s="65"/>
      <c r="F552" s="46"/>
      <c r="G552" s="46"/>
      <c r="H552" s="165"/>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1"/>
      <c r="P552" s="35"/>
      <c r="Q552" s="68"/>
      <c r="R552" s="68"/>
      <c r="S552" s="68"/>
      <c r="T552" s="68"/>
      <c r="U552" s="244" t="str">
        <f>IF(F552="","",Tabla1[[#This Row],[Fecha Inicio grupo]]+3*7-7)</f>
        <v/>
      </c>
      <c r="V552" s="245"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6"/>
      <c r="AP552" s="247" t="str">
        <f>IF(F552="","",IFERROR(VLOOKUP(SUBSTITUTE(SUBSTITUTE(Tabla1[[#This Row],[Uso Sistemas]],"T","P"),"N","F"),Parámetros!$M$2:$N$17,2,0),"Completar hasta 3ra sem. para evaluar a Probacionista"))</f>
        <v/>
      </c>
      <c r="AQ552" s="40"/>
      <c r="AR552" s="40"/>
      <c r="AS552" s="40"/>
      <c r="AT552" s="29"/>
      <c r="AU552" s="56"/>
      <c r="AV552" s="56"/>
      <c r="AW552" s="56"/>
      <c r="AX552" s="249" t="str">
        <f>IF(V552="","",EOMONTH(EDATE(Tabla1[[#This Row],[Fecha Finalización]],2),0))</f>
        <v/>
      </c>
      <c r="AY552" s="40"/>
      <c r="AZ552" s="250" t="str">
        <f>IF(V552="","",EOMONTH(EDATE(Tabla1[[#This Row],[Fecha Finalización]],3),0))</f>
        <v/>
      </c>
      <c r="BA552" s="40"/>
      <c r="BB552" s="40"/>
      <c r="BC552" s="237"/>
      <c r="BD552" s="235" t="str">
        <f>IF(F552="","",Tabla1[[#This Row],[sem 01]]&amp;Tabla1[[#This Row],[sem 02]]&amp;Tabla1[[#This Row],[sem 03]])</f>
        <v/>
      </c>
      <c r="BE552" s="236"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9"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10"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10"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10" t="str">
        <f>IF(Tabla1[[#This Row],[Fecha Inicio grupo]]="","",IFERROR(VLOOKUP(Tabla1[[#This Row],[Mes de Alta como miembro]],Parámetros!$AM$2:$AN$16,2,0),"01/01/1900"))</f>
        <v/>
      </c>
    </row>
    <row r="553" spans="1:63" ht="14.45">
      <c r="A553" s="69">
        <v>550</v>
      </c>
      <c r="B553" s="30"/>
      <c r="C553" s="35"/>
      <c r="D553" s="43"/>
      <c r="E553" s="65"/>
      <c r="F553" s="46"/>
      <c r="G553" s="46"/>
      <c r="H553" s="165"/>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1"/>
      <c r="P553" s="35"/>
      <c r="Q553" s="68"/>
      <c r="R553" s="68"/>
      <c r="S553" s="68"/>
      <c r="T553" s="68"/>
      <c r="U553" s="244" t="str">
        <f>IF(F553="","",Tabla1[[#This Row],[Fecha Inicio grupo]]+3*7-7)</f>
        <v/>
      </c>
      <c r="V553" s="245"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6"/>
      <c r="AP553" s="247" t="str">
        <f>IF(F553="","",IFERROR(VLOOKUP(SUBSTITUTE(SUBSTITUTE(Tabla1[[#This Row],[Uso Sistemas]],"T","P"),"N","F"),Parámetros!$M$2:$N$17,2,0),"Completar hasta 3ra sem. para evaluar a Probacionista"))</f>
        <v/>
      </c>
      <c r="AQ553" s="40"/>
      <c r="AR553" s="40"/>
      <c r="AS553" s="40"/>
      <c r="AT553" s="29"/>
      <c r="AU553" s="56"/>
      <c r="AV553" s="56"/>
      <c r="AW553" s="56"/>
      <c r="AX553" s="249" t="str">
        <f>IF(V553="","",EOMONTH(EDATE(Tabla1[[#This Row],[Fecha Finalización]],2),0))</f>
        <v/>
      </c>
      <c r="AY553" s="40"/>
      <c r="AZ553" s="250" t="str">
        <f>IF(V553="","",EOMONTH(EDATE(Tabla1[[#This Row],[Fecha Finalización]],3),0))</f>
        <v/>
      </c>
      <c r="BA553" s="40"/>
      <c r="BB553" s="40"/>
      <c r="BC553" s="237"/>
      <c r="BD553" s="235" t="str">
        <f>IF(F553="","",Tabla1[[#This Row],[sem 01]]&amp;Tabla1[[#This Row],[sem 02]]&amp;Tabla1[[#This Row],[sem 03]])</f>
        <v/>
      </c>
      <c r="BE553" s="236"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9"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10"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10"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10" t="str">
        <f>IF(Tabla1[[#This Row],[Fecha Inicio grupo]]="","",IFERROR(VLOOKUP(Tabla1[[#This Row],[Mes de Alta como miembro]],Parámetros!$AM$2:$AN$16,2,0),"01/01/1900"))</f>
        <v/>
      </c>
    </row>
    <row r="554" spans="1:63" ht="14.45">
      <c r="A554" s="69">
        <v>551</v>
      </c>
      <c r="B554" s="30"/>
      <c r="C554" s="35"/>
      <c r="D554" s="43"/>
      <c r="E554" s="65"/>
      <c r="F554" s="46"/>
      <c r="G554" s="46"/>
      <c r="H554" s="165"/>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1"/>
      <c r="P554" s="35"/>
      <c r="Q554" s="68"/>
      <c r="R554" s="68"/>
      <c r="S554" s="68"/>
      <c r="T554" s="68"/>
      <c r="U554" s="244" t="str">
        <f>IF(F554="","",Tabla1[[#This Row],[Fecha Inicio grupo]]+3*7-7)</f>
        <v/>
      </c>
      <c r="V554" s="245"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6"/>
      <c r="AP554" s="247" t="str">
        <f>IF(F554="","",IFERROR(VLOOKUP(SUBSTITUTE(SUBSTITUTE(Tabla1[[#This Row],[Uso Sistemas]],"T","P"),"N","F"),Parámetros!$M$2:$N$17,2,0),"Completar hasta 3ra sem. para evaluar a Probacionista"))</f>
        <v/>
      </c>
      <c r="AQ554" s="40"/>
      <c r="AR554" s="40"/>
      <c r="AS554" s="40"/>
      <c r="AT554" s="29"/>
      <c r="AU554" s="56"/>
      <c r="AV554" s="56"/>
      <c r="AW554" s="56"/>
      <c r="AX554" s="249" t="str">
        <f>IF(V554="","",EOMONTH(EDATE(Tabla1[[#This Row],[Fecha Finalización]],2),0))</f>
        <v/>
      </c>
      <c r="AY554" s="40"/>
      <c r="AZ554" s="250" t="str">
        <f>IF(V554="","",EOMONTH(EDATE(Tabla1[[#This Row],[Fecha Finalización]],3),0))</f>
        <v/>
      </c>
      <c r="BA554" s="40"/>
      <c r="BB554" s="40"/>
      <c r="BC554" s="237"/>
      <c r="BD554" s="235" t="str">
        <f>IF(F554="","",Tabla1[[#This Row],[sem 01]]&amp;Tabla1[[#This Row],[sem 02]]&amp;Tabla1[[#This Row],[sem 03]])</f>
        <v/>
      </c>
      <c r="BE554" s="236"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9"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10"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10"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10" t="str">
        <f>IF(Tabla1[[#This Row],[Fecha Inicio grupo]]="","",IFERROR(VLOOKUP(Tabla1[[#This Row],[Mes de Alta como miembro]],Parámetros!$AM$2:$AN$16,2,0),"01/01/1900"))</f>
        <v/>
      </c>
    </row>
    <row r="555" spans="1:63" ht="14.45">
      <c r="A555" s="69">
        <v>552</v>
      </c>
      <c r="B555" s="30"/>
      <c r="C555" s="35"/>
      <c r="D555" s="43"/>
      <c r="E555" s="65"/>
      <c r="F555" s="46"/>
      <c r="G555" s="46"/>
      <c r="H555" s="165"/>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1"/>
      <c r="P555" s="35"/>
      <c r="Q555" s="68"/>
      <c r="R555" s="68"/>
      <c r="S555" s="68"/>
      <c r="T555" s="68"/>
      <c r="U555" s="244" t="str">
        <f>IF(F555="","",Tabla1[[#This Row],[Fecha Inicio grupo]]+3*7-7)</f>
        <v/>
      </c>
      <c r="V555" s="245"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6"/>
      <c r="AP555" s="247" t="str">
        <f>IF(F555="","",IFERROR(VLOOKUP(SUBSTITUTE(SUBSTITUTE(Tabla1[[#This Row],[Uso Sistemas]],"T","P"),"N","F"),Parámetros!$M$2:$N$17,2,0),"Completar hasta 3ra sem. para evaluar a Probacionista"))</f>
        <v/>
      </c>
      <c r="AQ555" s="40"/>
      <c r="AR555" s="40"/>
      <c r="AS555" s="40"/>
      <c r="AT555" s="29"/>
      <c r="AU555" s="56"/>
      <c r="AV555" s="56"/>
      <c r="AW555" s="56"/>
      <c r="AX555" s="249" t="str">
        <f>IF(V555="","",EOMONTH(EDATE(Tabla1[[#This Row],[Fecha Finalización]],2),0))</f>
        <v/>
      </c>
      <c r="AY555" s="40"/>
      <c r="AZ555" s="250" t="str">
        <f>IF(V555="","",EOMONTH(EDATE(Tabla1[[#This Row],[Fecha Finalización]],3),0))</f>
        <v/>
      </c>
      <c r="BA555" s="40"/>
      <c r="BB555" s="40"/>
      <c r="BC555" s="237"/>
      <c r="BD555" s="235" t="str">
        <f>IF(F555="","",Tabla1[[#This Row],[sem 01]]&amp;Tabla1[[#This Row],[sem 02]]&amp;Tabla1[[#This Row],[sem 03]])</f>
        <v/>
      </c>
      <c r="BE555" s="236"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9"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10"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10"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10" t="str">
        <f>IF(Tabla1[[#This Row],[Fecha Inicio grupo]]="","",IFERROR(VLOOKUP(Tabla1[[#This Row],[Mes de Alta como miembro]],Parámetros!$AM$2:$AN$16,2,0),"01/01/1900"))</f>
        <v/>
      </c>
    </row>
    <row r="556" spans="1:63" ht="14.45">
      <c r="A556" s="69">
        <v>553</v>
      </c>
      <c r="B556" s="30"/>
      <c r="C556" s="35"/>
      <c r="D556" s="43"/>
      <c r="E556" s="65"/>
      <c r="F556" s="46"/>
      <c r="G556" s="46"/>
      <c r="H556" s="165"/>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1"/>
      <c r="P556" s="35"/>
      <c r="Q556" s="68"/>
      <c r="R556" s="68"/>
      <c r="S556" s="68"/>
      <c r="T556" s="68"/>
      <c r="U556" s="244" t="str">
        <f>IF(F556="","",Tabla1[[#This Row],[Fecha Inicio grupo]]+3*7-7)</f>
        <v/>
      </c>
      <c r="V556" s="245"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6"/>
      <c r="AP556" s="247" t="str">
        <f>IF(F556="","",IFERROR(VLOOKUP(SUBSTITUTE(SUBSTITUTE(Tabla1[[#This Row],[Uso Sistemas]],"T","P"),"N","F"),Parámetros!$M$2:$N$17,2,0),"Completar hasta 3ra sem. para evaluar a Probacionista"))</f>
        <v/>
      </c>
      <c r="AQ556" s="40"/>
      <c r="AR556" s="40"/>
      <c r="AS556" s="40"/>
      <c r="AT556" s="29"/>
      <c r="AU556" s="56"/>
      <c r="AV556" s="56"/>
      <c r="AW556" s="56"/>
      <c r="AX556" s="249" t="str">
        <f>IF(V556="","",EOMONTH(EDATE(Tabla1[[#This Row],[Fecha Finalización]],2),0))</f>
        <v/>
      </c>
      <c r="AY556" s="40"/>
      <c r="AZ556" s="250" t="str">
        <f>IF(V556="","",EOMONTH(EDATE(Tabla1[[#This Row],[Fecha Finalización]],3),0))</f>
        <v/>
      </c>
      <c r="BA556" s="40"/>
      <c r="BB556" s="40"/>
      <c r="BC556" s="237"/>
      <c r="BD556" s="235" t="str">
        <f>IF(F556="","",Tabla1[[#This Row],[sem 01]]&amp;Tabla1[[#This Row],[sem 02]]&amp;Tabla1[[#This Row],[sem 03]])</f>
        <v/>
      </c>
      <c r="BE556" s="236"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9"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10"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10"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10" t="str">
        <f>IF(Tabla1[[#This Row],[Fecha Inicio grupo]]="","",IFERROR(VLOOKUP(Tabla1[[#This Row],[Mes de Alta como miembro]],Parámetros!$AM$2:$AN$16,2,0),"01/01/1900"))</f>
        <v/>
      </c>
    </row>
    <row r="557" spans="1:63" ht="14.45">
      <c r="A557" s="69">
        <v>554</v>
      </c>
      <c r="B557" s="30"/>
      <c r="C557" s="35"/>
      <c r="D557" s="43"/>
      <c r="E557" s="65"/>
      <c r="F557" s="46"/>
      <c r="G557" s="46"/>
      <c r="H557" s="165"/>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1"/>
      <c r="P557" s="35"/>
      <c r="Q557" s="68"/>
      <c r="R557" s="68"/>
      <c r="S557" s="68"/>
      <c r="T557" s="68"/>
      <c r="U557" s="244" t="str">
        <f>IF(F557="","",Tabla1[[#This Row],[Fecha Inicio grupo]]+3*7-7)</f>
        <v/>
      </c>
      <c r="V557" s="245"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6"/>
      <c r="AP557" s="247" t="str">
        <f>IF(F557="","",IFERROR(VLOOKUP(SUBSTITUTE(SUBSTITUTE(Tabla1[[#This Row],[Uso Sistemas]],"T","P"),"N","F"),Parámetros!$M$2:$N$17,2,0),"Completar hasta 3ra sem. para evaluar a Probacionista"))</f>
        <v/>
      </c>
      <c r="AQ557" s="40"/>
      <c r="AR557" s="40"/>
      <c r="AS557" s="40"/>
      <c r="AT557" s="29"/>
      <c r="AU557" s="56"/>
      <c r="AV557" s="56"/>
      <c r="AW557" s="56"/>
      <c r="AX557" s="249" t="str">
        <f>IF(V557="","",EOMONTH(EDATE(Tabla1[[#This Row],[Fecha Finalización]],2),0))</f>
        <v/>
      </c>
      <c r="AY557" s="40"/>
      <c r="AZ557" s="250" t="str">
        <f>IF(V557="","",EOMONTH(EDATE(Tabla1[[#This Row],[Fecha Finalización]],3),0))</f>
        <v/>
      </c>
      <c r="BA557" s="40"/>
      <c r="BB557" s="40"/>
      <c r="BC557" s="237"/>
      <c r="BD557" s="235" t="str">
        <f>IF(F557="","",Tabla1[[#This Row],[sem 01]]&amp;Tabla1[[#This Row],[sem 02]]&amp;Tabla1[[#This Row],[sem 03]])</f>
        <v/>
      </c>
      <c r="BE557" s="236"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9"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10"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10"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10" t="str">
        <f>IF(Tabla1[[#This Row],[Fecha Inicio grupo]]="","",IFERROR(VLOOKUP(Tabla1[[#This Row],[Mes de Alta como miembro]],Parámetros!$AM$2:$AN$16,2,0),"01/01/1900"))</f>
        <v/>
      </c>
    </row>
    <row r="558" spans="1:63" ht="14.45">
      <c r="A558" s="69">
        <v>555</v>
      </c>
      <c r="B558" s="30"/>
      <c r="C558" s="35"/>
      <c r="D558" s="43"/>
      <c r="E558" s="65"/>
      <c r="F558" s="46"/>
      <c r="G558" s="46"/>
      <c r="H558" s="165"/>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1"/>
      <c r="P558" s="35"/>
      <c r="Q558" s="68"/>
      <c r="R558" s="68"/>
      <c r="S558" s="68"/>
      <c r="T558" s="68"/>
      <c r="U558" s="244" t="str">
        <f>IF(F558="","",Tabla1[[#This Row],[Fecha Inicio grupo]]+3*7-7)</f>
        <v/>
      </c>
      <c r="V558" s="245"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6"/>
      <c r="AP558" s="247" t="str">
        <f>IF(F558="","",IFERROR(VLOOKUP(SUBSTITUTE(SUBSTITUTE(Tabla1[[#This Row],[Uso Sistemas]],"T","P"),"N","F"),Parámetros!$M$2:$N$17,2,0),"Completar hasta 3ra sem. para evaluar a Probacionista"))</f>
        <v/>
      </c>
      <c r="AQ558" s="40"/>
      <c r="AR558" s="40"/>
      <c r="AS558" s="40"/>
      <c r="AT558" s="29"/>
      <c r="AU558" s="56"/>
      <c r="AV558" s="56"/>
      <c r="AW558" s="56"/>
      <c r="AX558" s="249" t="str">
        <f>IF(V558="","",EOMONTH(EDATE(Tabla1[[#This Row],[Fecha Finalización]],2),0))</f>
        <v/>
      </c>
      <c r="AY558" s="40"/>
      <c r="AZ558" s="250" t="str">
        <f>IF(V558="","",EOMONTH(EDATE(Tabla1[[#This Row],[Fecha Finalización]],3),0))</f>
        <v/>
      </c>
      <c r="BA558" s="40"/>
      <c r="BB558" s="40"/>
      <c r="BC558" s="237"/>
      <c r="BD558" s="235" t="str">
        <f>IF(F558="","",Tabla1[[#This Row],[sem 01]]&amp;Tabla1[[#This Row],[sem 02]]&amp;Tabla1[[#This Row],[sem 03]])</f>
        <v/>
      </c>
      <c r="BE558" s="236"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9"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10"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10"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10" t="str">
        <f>IF(Tabla1[[#This Row],[Fecha Inicio grupo]]="","",IFERROR(VLOOKUP(Tabla1[[#This Row],[Mes de Alta como miembro]],Parámetros!$AM$2:$AN$16,2,0),"01/01/1900"))</f>
        <v/>
      </c>
    </row>
    <row r="559" spans="1:63" ht="14.45">
      <c r="A559" s="69">
        <v>556</v>
      </c>
      <c r="B559" s="30"/>
      <c r="C559" s="35"/>
      <c r="D559" s="43"/>
      <c r="E559" s="65"/>
      <c r="F559" s="46"/>
      <c r="G559" s="46"/>
      <c r="H559" s="165"/>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1"/>
      <c r="P559" s="35"/>
      <c r="Q559" s="68"/>
      <c r="R559" s="68"/>
      <c r="S559" s="68"/>
      <c r="T559" s="68"/>
      <c r="U559" s="244" t="str">
        <f>IF(F559="","",Tabla1[[#This Row],[Fecha Inicio grupo]]+3*7-7)</f>
        <v/>
      </c>
      <c r="V559" s="245"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6"/>
      <c r="AP559" s="247" t="str">
        <f>IF(F559="","",IFERROR(VLOOKUP(SUBSTITUTE(SUBSTITUTE(Tabla1[[#This Row],[Uso Sistemas]],"T","P"),"N","F"),Parámetros!$M$2:$N$17,2,0),"Completar hasta 3ra sem. para evaluar a Probacionista"))</f>
        <v/>
      </c>
      <c r="AQ559" s="40"/>
      <c r="AR559" s="40"/>
      <c r="AS559" s="40"/>
      <c r="AT559" s="29"/>
      <c r="AU559" s="56"/>
      <c r="AV559" s="56"/>
      <c r="AW559" s="56"/>
      <c r="AX559" s="249" t="str">
        <f>IF(V559="","",EOMONTH(EDATE(Tabla1[[#This Row],[Fecha Finalización]],2),0))</f>
        <v/>
      </c>
      <c r="AY559" s="40"/>
      <c r="AZ559" s="250" t="str">
        <f>IF(V559="","",EOMONTH(EDATE(Tabla1[[#This Row],[Fecha Finalización]],3),0))</f>
        <v/>
      </c>
      <c r="BA559" s="40"/>
      <c r="BB559" s="40"/>
      <c r="BC559" s="237"/>
      <c r="BD559" s="235" t="str">
        <f>IF(F559="","",Tabla1[[#This Row],[sem 01]]&amp;Tabla1[[#This Row],[sem 02]]&amp;Tabla1[[#This Row],[sem 03]])</f>
        <v/>
      </c>
      <c r="BE559" s="236"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9"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10"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10"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10" t="str">
        <f>IF(Tabla1[[#This Row],[Fecha Inicio grupo]]="","",IFERROR(VLOOKUP(Tabla1[[#This Row],[Mes de Alta como miembro]],Parámetros!$AM$2:$AN$16,2,0),"01/01/1900"))</f>
        <v/>
      </c>
    </row>
    <row r="560" spans="1:63" ht="14.45">
      <c r="A560" s="69">
        <v>557</v>
      </c>
      <c r="B560" s="30"/>
      <c r="C560" s="35"/>
      <c r="D560" s="43"/>
      <c r="E560" s="65"/>
      <c r="F560" s="46"/>
      <c r="G560" s="46"/>
      <c r="H560" s="165"/>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1"/>
      <c r="P560" s="35"/>
      <c r="Q560" s="68"/>
      <c r="R560" s="68"/>
      <c r="S560" s="68"/>
      <c r="T560" s="68"/>
      <c r="U560" s="244" t="str">
        <f>IF(F560="","",Tabla1[[#This Row],[Fecha Inicio grupo]]+3*7-7)</f>
        <v/>
      </c>
      <c r="V560" s="245"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6"/>
      <c r="AP560" s="247" t="str">
        <f>IF(F560="","",IFERROR(VLOOKUP(SUBSTITUTE(SUBSTITUTE(Tabla1[[#This Row],[Uso Sistemas]],"T","P"),"N","F"),Parámetros!$M$2:$N$17,2,0),"Completar hasta 3ra sem. para evaluar a Probacionista"))</f>
        <v/>
      </c>
      <c r="AQ560" s="40"/>
      <c r="AR560" s="40"/>
      <c r="AS560" s="40"/>
      <c r="AT560" s="29"/>
      <c r="AU560" s="56"/>
      <c r="AV560" s="56"/>
      <c r="AW560" s="56"/>
      <c r="AX560" s="249" t="str">
        <f>IF(V560="","",EOMONTH(EDATE(Tabla1[[#This Row],[Fecha Finalización]],2),0))</f>
        <v/>
      </c>
      <c r="AY560" s="40"/>
      <c r="AZ560" s="250" t="str">
        <f>IF(V560="","",EOMONTH(EDATE(Tabla1[[#This Row],[Fecha Finalización]],3),0))</f>
        <v/>
      </c>
      <c r="BA560" s="40"/>
      <c r="BB560" s="40"/>
      <c r="BC560" s="237"/>
      <c r="BD560" s="235" t="str">
        <f>IF(F560="","",Tabla1[[#This Row],[sem 01]]&amp;Tabla1[[#This Row],[sem 02]]&amp;Tabla1[[#This Row],[sem 03]])</f>
        <v/>
      </c>
      <c r="BE560" s="236"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9"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10"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10"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10" t="str">
        <f>IF(Tabla1[[#This Row],[Fecha Inicio grupo]]="","",IFERROR(VLOOKUP(Tabla1[[#This Row],[Mes de Alta como miembro]],Parámetros!$AM$2:$AN$16,2,0),"01/01/1900"))</f>
        <v/>
      </c>
    </row>
    <row r="561" spans="1:63" ht="14.45">
      <c r="A561" s="69">
        <v>558</v>
      </c>
      <c r="B561" s="30"/>
      <c r="C561" s="35"/>
      <c r="D561" s="43"/>
      <c r="E561" s="65"/>
      <c r="F561" s="46"/>
      <c r="G561" s="46"/>
      <c r="H561" s="165"/>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1"/>
      <c r="P561" s="35"/>
      <c r="Q561" s="68"/>
      <c r="R561" s="68"/>
      <c r="S561" s="68"/>
      <c r="T561" s="68"/>
      <c r="U561" s="244" t="str">
        <f>IF(F561="","",Tabla1[[#This Row],[Fecha Inicio grupo]]+3*7-7)</f>
        <v/>
      </c>
      <c r="V561" s="245"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6"/>
      <c r="AP561" s="247" t="str">
        <f>IF(F561="","",IFERROR(VLOOKUP(SUBSTITUTE(SUBSTITUTE(Tabla1[[#This Row],[Uso Sistemas]],"T","P"),"N","F"),Parámetros!$M$2:$N$17,2,0),"Completar hasta 3ra sem. para evaluar a Probacionista"))</f>
        <v/>
      </c>
      <c r="AQ561" s="40"/>
      <c r="AR561" s="40"/>
      <c r="AS561" s="40"/>
      <c r="AT561" s="29"/>
      <c r="AU561" s="56"/>
      <c r="AV561" s="56"/>
      <c r="AW561" s="56"/>
      <c r="AX561" s="249" t="str">
        <f>IF(V561="","",EOMONTH(EDATE(Tabla1[[#This Row],[Fecha Finalización]],2),0))</f>
        <v/>
      </c>
      <c r="AY561" s="40"/>
      <c r="AZ561" s="250" t="str">
        <f>IF(V561="","",EOMONTH(EDATE(Tabla1[[#This Row],[Fecha Finalización]],3),0))</f>
        <v/>
      </c>
      <c r="BA561" s="40"/>
      <c r="BB561" s="40"/>
      <c r="BC561" s="237"/>
      <c r="BD561" s="235" t="str">
        <f>IF(F561="","",Tabla1[[#This Row],[sem 01]]&amp;Tabla1[[#This Row],[sem 02]]&amp;Tabla1[[#This Row],[sem 03]])</f>
        <v/>
      </c>
      <c r="BE561" s="236"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9"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10"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10"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10" t="str">
        <f>IF(Tabla1[[#This Row],[Fecha Inicio grupo]]="","",IFERROR(VLOOKUP(Tabla1[[#This Row],[Mes de Alta como miembro]],Parámetros!$AM$2:$AN$16,2,0),"01/01/1900"))</f>
        <v/>
      </c>
    </row>
    <row r="562" spans="1:63" ht="14.45">
      <c r="A562" s="69">
        <v>559</v>
      </c>
      <c r="B562" s="30"/>
      <c r="C562" s="35"/>
      <c r="D562" s="43"/>
      <c r="E562" s="65"/>
      <c r="F562" s="46"/>
      <c r="G562" s="46"/>
      <c r="H562" s="165"/>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1"/>
      <c r="P562" s="35"/>
      <c r="Q562" s="68"/>
      <c r="R562" s="68"/>
      <c r="S562" s="68"/>
      <c r="T562" s="68"/>
      <c r="U562" s="244" t="str">
        <f>IF(F562="","",Tabla1[[#This Row],[Fecha Inicio grupo]]+3*7-7)</f>
        <v/>
      </c>
      <c r="V562" s="245"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6"/>
      <c r="AP562" s="247" t="str">
        <f>IF(F562="","",IFERROR(VLOOKUP(SUBSTITUTE(SUBSTITUTE(Tabla1[[#This Row],[Uso Sistemas]],"T","P"),"N","F"),Parámetros!$M$2:$N$17,2,0),"Completar hasta 3ra sem. para evaluar a Probacionista"))</f>
        <v/>
      </c>
      <c r="AQ562" s="40"/>
      <c r="AR562" s="40"/>
      <c r="AS562" s="40"/>
      <c r="AT562" s="29"/>
      <c r="AU562" s="56"/>
      <c r="AV562" s="56"/>
      <c r="AW562" s="56"/>
      <c r="AX562" s="249" t="str">
        <f>IF(V562="","",EOMONTH(EDATE(Tabla1[[#This Row],[Fecha Finalización]],2),0))</f>
        <v/>
      </c>
      <c r="AY562" s="40"/>
      <c r="AZ562" s="250" t="str">
        <f>IF(V562="","",EOMONTH(EDATE(Tabla1[[#This Row],[Fecha Finalización]],3),0))</f>
        <v/>
      </c>
      <c r="BA562" s="40"/>
      <c r="BB562" s="40"/>
      <c r="BC562" s="237"/>
      <c r="BD562" s="235" t="str">
        <f>IF(F562="","",Tabla1[[#This Row],[sem 01]]&amp;Tabla1[[#This Row],[sem 02]]&amp;Tabla1[[#This Row],[sem 03]])</f>
        <v/>
      </c>
      <c r="BE562" s="236"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9"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10"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10"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10" t="str">
        <f>IF(Tabla1[[#This Row],[Fecha Inicio grupo]]="","",IFERROR(VLOOKUP(Tabla1[[#This Row],[Mes de Alta como miembro]],Parámetros!$AM$2:$AN$16,2,0),"01/01/1900"))</f>
        <v/>
      </c>
    </row>
    <row r="563" spans="1:63" ht="14.45">
      <c r="A563" s="69">
        <v>560</v>
      </c>
      <c r="B563" s="30"/>
      <c r="C563" s="35"/>
      <c r="D563" s="43"/>
      <c r="E563" s="65"/>
      <c r="F563" s="46"/>
      <c r="G563" s="46"/>
      <c r="H563" s="165"/>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1"/>
      <c r="P563" s="35"/>
      <c r="Q563" s="68"/>
      <c r="R563" s="68"/>
      <c r="S563" s="68"/>
      <c r="T563" s="68"/>
      <c r="U563" s="244" t="str">
        <f>IF(F563="","",Tabla1[[#This Row],[Fecha Inicio grupo]]+3*7-7)</f>
        <v/>
      </c>
      <c r="V563" s="245"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6"/>
      <c r="AP563" s="247" t="str">
        <f>IF(F563="","",IFERROR(VLOOKUP(SUBSTITUTE(SUBSTITUTE(Tabla1[[#This Row],[Uso Sistemas]],"T","P"),"N","F"),Parámetros!$M$2:$N$17,2,0),"Completar hasta 3ra sem. para evaluar a Probacionista"))</f>
        <v/>
      </c>
      <c r="AQ563" s="40"/>
      <c r="AR563" s="40"/>
      <c r="AS563" s="40"/>
      <c r="AT563" s="29"/>
      <c r="AU563" s="56"/>
      <c r="AV563" s="56"/>
      <c r="AW563" s="56"/>
      <c r="AX563" s="249" t="str">
        <f>IF(V563="","",EOMONTH(EDATE(Tabla1[[#This Row],[Fecha Finalización]],2),0))</f>
        <v/>
      </c>
      <c r="AY563" s="40"/>
      <c r="AZ563" s="250" t="str">
        <f>IF(V563="","",EOMONTH(EDATE(Tabla1[[#This Row],[Fecha Finalización]],3),0))</f>
        <v/>
      </c>
      <c r="BA563" s="40"/>
      <c r="BB563" s="40"/>
      <c r="BC563" s="237"/>
      <c r="BD563" s="235" t="str">
        <f>IF(F563="","",Tabla1[[#This Row],[sem 01]]&amp;Tabla1[[#This Row],[sem 02]]&amp;Tabla1[[#This Row],[sem 03]])</f>
        <v/>
      </c>
      <c r="BE563" s="236"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9"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10"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10"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10" t="str">
        <f>IF(Tabla1[[#This Row],[Fecha Inicio grupo]]="","",IFERROR(VLOOKUP(Tabla1[[#This Row],[Mes de Alta como miembro]],Parámetros!$AM$2:$AN$16,2,0),"01/01/1900"))</f>
        <v/>
      </c>
    </row>
    <row r="564" spans="1:63" ht="14.45">
      <c r="A564" s="69">
        <v>561</v>
      </c>
      <c r="B564" s="30"/>
      <c r="C564" s="35"/>
      <c r="D564" s="43"/>
      <c r="E564" s="65"/>
      <c r="F564" s="46"/>
      <c r="G564" s="46"/>
      <c r="H564" s="165"/>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1"/>
      <c r="P564" s="35"/>
      <c r="Q564" s="68"/>
      <c r="R564" s="68"/>
      <c r="S564" s="68"/>
      <c r="T564" s="68"/>
      <c r="U564" s="244" t="str">
        <f>IF(F564="","",Tabla1[[#This Row],[Fecha Inicio grupo]]+3*7-7)</f>
        <v/>
      </c>
      <c r="V564" s="245"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6"/>
      <c r="AP564" s="247" t="str">
        <f>IF(F564="","",IFERROR(VLOOKUP(SUBSTITUTE(SUBSTITUTE(Tabla1[[#This Row],[Uso Sistemas]],"T","P"),"N","F"),Parámetros!$M$2:$N$17,2,0),"Completar hasta 3ra sem. para evaluar a Probacionista"))</f>
        <v/>
      </c>
      <c r="AQ564" s="40"/>
      <c r="AR564" s="40"/>
      <c r="AS564" s="40"/>
      <c r="AT564" s="29"/>
      <c r="AU564" s="56"/>
      <c r="AV564" s="56"/>
      <c r="AW564" s="56"/>
      <c r="AX564" s="249" t="str">
        <f>IF(V564="","",EOMONTH(EDATE(Tabla1[[#This Row],[Fecha Finalización]],2),0))</f>
        <v/>
      </c>
      <c r="AY564" s="40"/>
      <c r="AZ564" s="250" t="str">
        <f>IF(V564="","",EOMONTH(EDATE(Tabla1[[#This Row],[Fecha Finalización]],3),0))</f>
        <v/>
      </c>
      <c r="BA564" s="40"/>
      <c r="BB564" s="40"/>
      <c r="BC564" s="237"/>
      <c r="BD564" s="235" t="str">
        <f>IF(F564="","",Tabla1[[#This Row],[sem 01]]&amp;Tabla1[[#This Row],[sem 02]]&amp;Tabla1[[#This Row],[sem 03]])</f>
        <v/>
      </c>
      <c r="BE564" s="236"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9"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10"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10"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10" t="str">
        <f>IF(Tabla1[[#This Row],[Fecha Inicio grupo]]="","",IFERROR(VLOOKUP(Tabla1[[#This Row],[Mes de Alta como miembro]],Parámetros!$AM$2:$AN$16,2,0),"01/01/1900"))</f>
        <v/>
      </c>
    </row>
    <row r="565" spans="1:63" ht="14.45">
      <c r="A565" s="69">
        <v>562</v>
      </c>
      <c r="B565" s="30"/>
      <c r="C565" s="35"/>
      <c r="D565" s="43"/>
      <c r="E565" s="65"/>
      <c r="F565" s="46"/>
      <c r="G565" s="46"/>
      <c r="H565" s="165"/>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1"/>
      <c r="P565" s="35"/>
      <c r="Q565" s="68"/>
      <c r="R565" s="68"/>
      <c r="S565" s="68"/>
      <c r="T565" s="68"/>
      <c r="U565" s="244" t="str">
        <f>IF(F565="","",Tabla1[[#This Row],[Fecha Inicio grupo]]+3*7-7)</f>
        <v/>
      </c>
      <c r="V565" s="245"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6"/>
      <c r="AP565" s="247" t="str">
        <f>IF(F565="","",IFERROR(VLOOKUP(SUBSTITUTE(SUBSTITUTE(Tabla1[[#This Row],[Uso Sistemas]],"T","P"),"N","F"),Parámetros!$M$2:$N$17,2,0),"Completar hasta 3ra sem. para evaluar a Probacionista"))</f>
        <v/>
      </c>
      <c r="AQ565" s="40"/>
      <c r="AR565" s="40"/>
      <c r="AS565" s="40"/>
      <c r="AT565" s="29"/>
      <c r="AU565" s="56"/>
      <c r="AV565" s="56"/>
      <c r="AW565" s="56"/>
      <c r="AX565" s="249" t="str">
        <f>IF(V565="","",EOMONTH(EDATE(Tabla1[[#This Row],[Fecha Finalización]],2),0))</f>
        <v/>
      </c>
      <c r="AY565" s="40"/>
      <c r="AZ565" s="250" t="str">
        <f>IF(V565="","",EOMONTH(EDATE(Tabla1[[#This Row],[Fecha Finalización]],3),0))</f>
        <v/>
      </c>
      <c r="BA565" s="40"/>
      <c r="BB565" s="40"/>
      <c r="BC565" s="237"/>
      <c r="BD565" s="235" t="str">
        <f>IF(F565="","",Tabla1[[#This Row],[sem 01]]&amp;Tabla1[[#This Row],[sem 02]]&amp;Tabla1[[#This Row],[sem 03]])</f>
        <v/>
      </c>
      <c r="BE565" s="236"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9"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10"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10"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10" t="str">
        <f>IF(Tabla1[[#This Row],[Fecha Inicio grupo]]="","",IFERROR(VLOOKUP(Tabla1[[#This Row],[Mes de Alta como miembro]],Parámetros!$AM$2:$AN$16,2,0),"01/01/1900"))</f>
        <v/>
      </c>
    </row>
    <row r="566" spans="1:63" ht="14.45">
      <c r="A566" s="69">
        <v>563</v>
      </c>
      <c r="B566" s="30"/>
      <c r="C566" s="35"/>
      <c r="D566" s="43"/>
      <c r="E566" s="65"/>
      <c r="F566" s="46"/>
      <c r="G566" s="46"/>
      <c r="H566" s="165"/>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1"/>
      <c r="P566" s="35"/>
      <c r="Q566" s="68"/>
      <c r="R566" s="68"/>
      <c r="S566" s="68"/>
      <c r="T566" s="68"/>
      <c r="U566" s="244" t="str">
        <f>IF(F566="","",Tabla1[[#This Row],[Fecha Inicio grupo]]+3*7-7)</f>
        <v/>
      </c>
      <c r="V566" s="245"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6"/>
      <c r="AP566" s="247" t="str">
        <f>IF(F566="","",IFERROR(VLOOKUP(SUBSTITUTE(SUBSTITUTE(Tabla1[[#This Row],[Uso Sistemas]],"T","P"),"N","F"),Parámetros!$M$2:$N$17,2,0),"Completar hasta 3ra sem. para evaluar a Probacionista"))</f>
        <v/>
      </c>
      <c r="AQ566" s="40"/>
      <c r="AR566" s="40"/>
      <c r="AS566" s="40"/>
      <c r="AT566" s="29"/>
      <c r="AU566" s="56"/>
      <c r="AV566" s="56"/>
      <c r="AW566" s="56"/>
      <c r="AX566" s="249" t="str">
        <f>IF(V566="","",EOMONTH(EDATE(Tabla1[[#This Row],[Fecha Finalización]],2),0))</f>
        <v/>
      </c>
      <c r="AY566" s="40"/>
      <c r="AZ566" s="250" t="str">
        <f>IF(V566="","",EOMONTH(EDATE(Tabla1[[#This Row],[Fecha Finalización]],3),0))</f>
        <v/>
      </c>
      <c r="BA566" s="40"/>
      <c r="BB566" s="40"/>
      <c r="BC566" s="237"/>
      <c r="BD566" s="235" t="str">
        <f>IF(F566="","",Tabla1[[#This Row],[sem 01]]&amp;Tabla1[[#This Row],[sem 02]]&amp;Tabla1[[#This Row],[sem 03]])</f>
        <v/>
      </c>
      <c r="BE566" s="236"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9"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10"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10"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10" t="str">
        <f>IF(Tabla1[[#This Row],[Fecha Inicio grupo]]="","",IFERROR(VLOOKUP(Tabla1[[#This Row],[Mes de Alta como miembro]],Parámetros!$AM$2:$AN$16,2,0),"01/01/1900"))</f>
        <v/>
      </c>
    </row>
    <row r="567" spans="1:63" ht="14.45">
      <c r="A567" s="69">
        <v>564</v>
      </c>
      <c r="B567" s="30"/>
      <c r="C567" s="35"/>
      <c r="D567" s="43"/>
      <c r="E567" s="65"/>
      <c r="F567" s="46"/>
      <c r="G567" s="46"/>
      <c r="H567" s="165"/>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1"/>
      <c r="P567" s="35"/>
      <c r="Q567" s="68"/>
      <c r="R567" s="68"/>
      <c r="S567" s="68"/>
      <c r="T567" s="68"/>
      <c r="U567" s="244" t="str">
        <f>IF(F567="","",Tabla1[[#This Row],[Fecha Inicio grupo]]+3*7-7)</f>
        <v/>
      </c>
      <c r="V567" s="245"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6"/>
      <c r="AP567" s="247" t="str">
        <f>IF(F567="","",IFERROR(VLOOKUP(SUBSTITUTE(SUBSTITUTE(Tabla1[[#This Row],[Uso Sistemas]],"T","P"),"N","F"),Parámetros!$M$2:$N$17,2,0),"Completar hasta 3ra sem. para evaluar a Probacionista"))</f>
        <v/>
      </c>
      <c r="AQ567" s="40"/>
      <c r="AR567" s="40"/>
      <c r="AS567" s="40"/>
      <c r="AT567" s="29"/>
      <c r="AU567" s="56"/>
      <c r="AV567" s="56"/>
      <c r="AW567" s="56"/>
      <c r="AX567" s="249" t="str">
        <f>IF(V567="","",EOMONTH(EDATE(Tabla1[[#This Row],[Fecha Finalización]],2),0))</f>
        <v/>
      </c>
      <c r="AY567" s="40"/>
      <c r="AZ567" s="250" t="str">
        <f>IF(V567="","",EOMONTH(EDATE(Tabla1[[#This Row],[Fecha Finalización]],3),0))</f>
        <v/>
      </c>
      <c r="BA567" s="40"/>
      <c r="BB567" s="40"/>
      <c r="BC567" s="237"/>
      <c r="BD567" s="235" t="str">
        <f>IF(F567="","",Tabla1[[#This Row],[sem 01]]&amp;Tabla1[[#This Row],[sem 02]]&amp;Tabla1[[#This Row],[sem 03]])</f>
        <v/>
      </c>
      <c r="BE567" s="236"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9"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10"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10"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10" t="str">
        <f>IF(Tabla1[[#This Row],[Fecha Inicio grupo]]="","",IFERROR(VLOOKUP(Tabla1[[#This Row],[Mes de Alta como miembro]],Parámetros!$AM$2:$AN$16,2,0),"01/01/1900"))</f>
        <v/>
      </c>
    </row>
    <row r="568" spans="1:63" ht="14.45">
      <c r="A568" s="69">
        <v>565</v>
      </c>
      <c r="B568" s="30"/>
      <c r="C568" s="35"/>
      <c r="D568" s="43"/>
      <c r="E568" s="65"/>
      <c r="F568" s="46"/>
      <c r="G568" s="46"/>
      <c r="H568" s="165"/>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1"/>
      <c r="P568" s="35"/>
      <c r="Q568" s="68"/>
      <c r="R568" s="68"/>
      <c r="S568" s="68"/>
      <c r="T568" s="68"/>
      <c r="U568" s="244" t="str">
        <f>IF(F568="","",Tabla1[[#This Row],[Fecha Inicio grupo]]+3*7-7)</f>
        <v/>
      </c>
      <c r="V568" s="245"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6"/>
      <c r="AP568" s="247" t="str">
        <f>IF(F568="","",IFERROR(VLOOKUP(SUBSTITUTE(SUBSTITUTE(Tabla1[[#This Row],[Uso Sistemas]],"T","P"),"N","F"),Parámetros!$M$2:$N$17,2,0),"Completar hasta 3ra sem. para evaluar a Probacionista"))</f>
        <v/>
      </c>
      <c r="AQ568" s="40"/>
      <c r="AR568" s="40"/>
      <c r="AS568" s="40"/>
      <c r="AT568" s="29"/>
      <c r="AU568" s="56"/>
      <c r="AV568" s="56"/>
      <c r="AW568" s="56"/>
      <c r="AX568" s="249" t="str">
        <f>IF(V568="","",EOMONTH(EDATE(Tabla1[[#This Row],[Fecha Finalización]],2),0))</f>
        <v/>
      </c>
      <c r="AY568" s="40"/>
      <c r="AZ568" s="250" t="str">
        <f>IF(V568="","",EOMONTH(EDATE(Tabla1[[#This Row],[Fecha Finalización]],3),0))</f>
        <v/>
      </c>
      <c r="BA568" s="40"/>
      <c r="BB568" s="40"/>
      <c r="BC568" s="237"/>
      <c r="BD568" s="235" t="str">
        <f>IF(F568="","",Tabla1[[#This Row],[sem 01]]&amp;Tabla1[[#This Row],[sem 02]]&amp;Tabla1[[#This Row],[sem 03]])</f>
        <v/>
      </c>
      <c r="BE568" s="236"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9"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10"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10"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10" t="str">
        <f>IF(Tabla1[[#This Row],[Fecha Inicio grupo]]="","",IFERROR(VLOOKUP(Tabla1[[#This Row],[Mes de Alta como miembro]],Parámetros!$AM$2:$AN$16,2,0),"01/01/1900"))</f>
        <v/>
      </c>
    </row>
    <row r="569" spans="1:63" ht="14.45">
      <c r="A569" s="69">
        <v>566</v>
      </c>
      <c r="B569" s="30"/>
      <c r="C569" s="35"/>
      <c r="D569" s="43"/>
      <c r="E569" s="65"/>
      <c r="F569" s="46"/>
      <c r="G569" s="46"/>
      <c r="H569" s="165"/>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1"/>
      <c r="P569" s="35"/>
      <c r="Q569" s="68"/>
      <c r="R569" s="68"/>
      <c r="S569" s="68"/>
      <c r="T569" s="68"/>
      <c r="U569" s="244" t="str">
        <f>IF(F569="","",Tabla1[[#This Row],[Fecha Inicio grupo]]+3*7-7)</f>
        <v/>
      </c>
      <c r="V569" s="245"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6"/>
      <c r="AP569" s="247" t="str">
        <f>IF(F569="","",IFERROR(VLOOKUP(SUBSTITUTE(SUBSTITUTE(Tabla1[[#This Row],[Uso Sistemas]],"T","P"),"N","F"),Parámetros!$M$2:$N$17,2,0),"Completar hasta 3ra sem. para evaluar a Probacionista"))</f>
        <v/>
      </c>
      <c r="AQ569" s="40"/>
      <c r="AR569" s="40"/>
      <c r="AS569" s="40"/>
      <c r="AT569" s="29"/>
      <c r="AU569" s="56"/>
      <c r="AV569" s="56"/>
      <c r="AW569" s="56"/>
      <c r="AX569" s="249" t="str">
        <f>IF(V569="","",EOMONTH(EDATE(Tabla1[[#This Row],[Fecha Finalización]],2),0))</f>
        <v/>
      </c>
      <c r="AY569" s="40"/>
      <c r="AZ569" s="250" t="str">
        <f>IF(V569="","",EOMONTH(EDATE(Tabla1[[#This Row],[Fecha Finalización]],3),0))</f>
        <v/>
      </c>
      <c r="BA569" s="40"/>
      <c r="BB569" s="40"/>
      <c r="BC569" s="237"/>
      <c r="BD569" s="235" t="str">
        <f>IF(F569="","",Tabla1[[#This Row],[sem 01]]&amp;Tabla1[[#This Row],[sem 02]]&amp;Tabla1[[#This Row],[sem 03]])</f>
        <v/>
      </c>
      <c r="BE569" s="236"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9"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10"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10"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10" t="str">
        <f>IF(Tabla1[[#This Row],[Fecha Inicio grupo]]="","",IFERROR(VLOOKUP(Tabla1[[#This Row],[Mes de Alta como miembro]],Parámetros!$AM$2:$AN$16,2,0),"01/01/1900"))</f>
        <v/>
      </c>
    </row>
    <row r="570" spans="1:63" ht="14.45">
      <c r="A570" s="69">
        <v>567</v>
      </c>
      <c r="B570" s="30"/>
      <c r="C570" s="35"/>
      <c r="D570" s="43"/>
      <c r="E570" s="65"/>
      <c r="F570" s="46"/>
      <c r="G570" s="46"/>
      <c r="H570" s="165"/>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1"/>
      <c r="P570" s="35"/>
      <c r="Q570" s="68"/>
      <c r="R570" s="68"/>
      <c r="S570" s="68"/>
      <c r="T570" s="68"/>
      <c r="U570" s="244" t="str">
        <f>IF(F570="","",Tabla1[[#This Row],[Fecha Inicio grupo]]+3*7-7)</f>
        <v/>
      </c>
      <c r="V570" s="245"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6"/>
      <c r="AP570" s="247" t="str">
        <f>IF(F570="","",IFERROR(VLOOKUP(SUBSTITUTE(SUBSTITUTE(Tabla1[[#This Row],[Uso Sistemas]],"T","P"),"N","F"),Parámetros!$M$2:$N$17,2,0),"Completar hasta 3ra sem. para evaluar a Probacionista"))</f>
        <v/>
      </c>
      <c r="AQ570" s="40"/>
      <c r="AR570" s="40"/>
      <c r="AS570" s="40"/>
      <c r="AT570" s="29"/>
      <c r="AU570" s="56"/>
      <c r="AV570" s="56"/>
      <c r="AW570" s="56"/>
      <c r="AX570" s="249" t="str">
        <f>IF(V570="","",EOMONTH(EDATE(Tabla1[[#This Row],[Fecha Finalización]],2),0))</f>
        <v/>
      </c>
      <c r="AY570" s="40"/>
      <c r="AZ570" s="250" t="str">
        <f>IF(V570="","",EOMONTH(EDATE(Tabla1[[#This Row],[Fecha Finalización]],3),0))</f>
        <v/>
      </c>
      <c r="BA570" s="40"/>
      <c r="BB570" s="40"/>
      <c r="BC570" s="237"/>
      <c r="BD570" s="235" t="str">
        <f>IF(F570="","",Tabla1[[#This Row],[sem 01]]&amp;Tabla1[[#This Row],[sem 02]]&amp;Tabla1[[#This Row],[sem 03]])</f>
        <v/>
      </c>
      <c r="BE570" s="236"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9"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10"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10"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10" t="str">
        <f>IF(Tabla1[[#This Row],[Fecha Inicio grupo]]="","",IFERROR(VLOOKUP(Tabla1[[#This Row],[Mes de Alta como miembro]],Parámetros!$AM$2:$AN$16,2,0),"01/01/1900"))</f>
        <v/>
      </c>
    </row>
    <row r="571" spans="1:63" ht="14.45">
      <c r="A571" s="69">
        <v>568</v>
      </c>
      <c r="B571" s="30"/>
      <c r="C571" s="35"/>
      <c r="D571" s="43"/>
      <c r="E571" s="65"/>
      <c r="F571" s="46"/>
      <c r="G571" s="46"/>
      <c r="H571" s="165"/>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1"/>
      <c r="P571" s="35"/>
      <c r="Q571" s="68"/>
      <c r="R571" s="68"/>
      <c r="S571" s="68"/>
      <c r="T571" s="68"/>
      <c r="U571" s="244" t="str">
        <f>IF(F571="","",Tabla1[[#This Row],[Fecha Inicio grupo]]+3*7-7)</f>
        <v/>
      </c>
      <c r="V571" s="245"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6"/>
      <c r="AP571" s="247" t="str">
        <f>IF(F571="","",IFERROR(VLOOKUP(SUBSTITUTE(SUBSTITUTE(Tabla1[[#This Row],[Uso Sistemas]],"T","P"),"N","F"),Parámetros!$M$2:$N$17,2,0),"Completar hasta 3ra sem. para evaluar a Probacionista"))</f>
        <v/>
      </c>
      <c r="AQ571" s="40"/>
      <c r="AR571" s="40"/>
      <c r="AS571" s="40"/>
      <c r="AT571" s="29"/>
      <c r="AU571" s="56"/>
      <c r="AV571" s="56"/>
      <c r="AW571" s="56"/>
      <c r="AX571" s="249" t="str">
        <f>IF(V571="","",EOMONTH(EDATE(Tabla1[[#This Row],[Fecha Finalización]],2),0))</f>
        <v/>
      </c>
      <c r="AY571" s="40"/>
      <c r="AZ571" s="250" t="str">
        <f>IF(V571="","",EOMONTH(EDATE(Tabla1[[#This Row],[Fecha Finalización]],3),0))</f>
        <v/>
      </c>
      <c r="BA571" s="40"/>
      <c r="BB571" s="40"/>
      <c r="BC571" s="237"/>
      <c r="BD571" s="235" t="str">
        <f>IF(F571="","",Tabla1[[#This Row],[sem 01]]&amp;Tabla1[[#This Row],[sem 02]]&amp;Tabla1[[#This Row],[sem 03]])</f>
        <v/>
      </c>
      <c r="BE571" s="236"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9"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10"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10"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10" t="str">
        <f>IF(Tabla1[[#This Row],[Fecha Inicio grupo]]="","",IFERROR(VLOOKUP(Tabla1[[#This Row],[Mes de Alta como miembro]],Parámetros!$AM$2:$AN$16,2,0),"01/01/1900"))</f>
        <v/>
      </c>
    </row>
    <row r="572" spans="1:63" ht="14.45">
      <c r="A572" s="69">
        <v>569</v>
      </c>
      <c r="B572" s="30"/>
      <c r="C572" s="35"/>
      <c r="D572" s="43"/>
      <c r="E572" s="65"/>
      <c r="F572" s="46"/>
      <c r="G572" s="46"/>
      <c r="H572" s="165"/>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1"/>
      <c r="P572" s="35"/>
      <c r="Q572" s="68"/>
      <c r="R572" s="68"/>
      <c r="S572" s="68"/>
      <c r="T572" s="68"/>
      <c r="U572" s="244" t="str">
        <f>IF(F572="","",Tabla1[[#This Row],[Fecha Inicio grupo]]+3*7-7)</f>
        <v/>
      </c>
      <c r="V572" s="245"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6"/>
      <c r="AP572" s="247" t="str">
        <f>IF(F572="","",IFERROR(VLOOKUP(SUBSTITUTE(SUBSTITUTE(Tabla1[[#This Row],[Uso Sistemas]],"T","P"),"N","F"),Parámetros!$M$2:$N$17,2,0),"Completar hasta 3ra sem. para evaluar a Probacionista"))</f>
        <v/>
      </c>
      <c r="AQ572" s="40"/>
      <c r="AR572" s="40"/>
      <c r="AS572" s="40"/>
      <c r="AT572" s="29"/>
      <c r="AU572" s="56"/>
      <c r="AV572" s="56"/>
      <c r="AW572" s="56"/>
      <c r="AX572" s="249" t="str">
        <f>IF(V572="","",EOMONTH(EDATE(Tabla1[[#This Row],[Fecha Finalización]],2),0))</f>
        <v/>
      </c>
      <c r="AY572" s="40"/>
      <c r="AZ572" s="250" t="str">
        <f>IF(V572="","",EOMONTH(EDATE(Tabla1[[#This Row],[Fecha Finalización]],3),0))</f>
        <v/>
      </c>
      <c r="BA572" s="40"/>
      <c r="BB572" s="40"/>
      <c r="BC572" s="237"/>
      <c r="BD572" s="235" t="str">
        <f>IF(F572="","",Tabla1[[#This Row],[sem 01]]&amp;Tabla1[[#This Row],[sem 02]]&amp;Tabla1[[#This Row],[sem 03]])</f>
        <v/>
      </c>
      <c r="BE572" s="236"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9"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10"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10"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10" t="str">
        <f>IF(Tabla1[[#This Row],[Fecha Inicio grupo]]="","",IFERROR(VLOOKUP(Tabla1[[#This Row],[Mes de Alta como miembro]],Parámetros!$AM$2:$AN$16,2,0),"01/01/1900"))</f>
        <v/>
      </c>
    </row>
    <row r="573" spans="1:63" ht="14.45">
      <c r="A573" s="69">
        <v>570</v>
      </c>
      <c r="B573" s="30"/>
      <c r="C573" s="35"/>
      <c r="D573" s="43"/>
      <c r="E573" s="65"/>
      <c r="F573" s="46"/>
      <c r="G573" s="46"/>
      <c r="H573" s="165"/>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1"/>
      <c r="P573" s="35"/>
      <c r="Q573" s="68"/>
      <c r="R573" s="68"/>
      <c r="S573" s="68"/>
      <c r="T573" s="68"/>
      <c r="U573" s="244" t="str">
        <f>IF(F573="","",Tabla1[[#This Row],[Fecha Inicio grupo]]+3*7-7)</f>
        <v/>
      </c>
      <c r="V573" s="245"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6"/>
      <c r="AP573" s="247" t="str">
        <f>IF(F573="","",IFERROR(VLOOKUP(SUBSTITUTE(SUBSTITUTE(Tabla1[[#This Row],[Uso Sistemas]],"T","P"),"N","F"),Parámetros!$M$2:$N$17,2,0),"Completar hasta 3ra sem. para evaluar a Probacionista"))</f>
        <v/>
      </c>
      <c r="AQ573" s="40"/>
      <c r="AR573" s="40"/>
      <c r="AS573" s="40"/>
      <c r="AT573" s="29"/>
      <c r="AU573" s="56"/>
      <c r="AV573" s="56"/>
      <c r="AW573" s="56"/>
      <c r="AX573" s="249" t="str">
        <f>IF(V573="","",EOMONTH(EDATE(Tabla1[[#This Row],[Fecha Finalización]],2),0))</f>
        <v/>
      </c>
      <c r="AY573" s="40"/>
      <c r="AZ573" s="250" t="str">
        <f>IF(V573="","",EOMONTH(EDATE(Tabla1[[#This Row],[Fecha Finalización]],3),0))</f>
        <v/>
      </c>
      <c r="BA573" s="40"/>
      <c r="BB573" s="40"/>
      <c r="BC573" s="237"/>
      <c r="BD573" s="235" t="str">
        <f>IF(F573="","",Tabla1[[#This Row],[sem 01]]&amp;Tabla1[[#This Row],[sem 02]]&amp;Tabla1[[#This Row],[sem 03]])</f>
        <v/>
      </c>
      <c r="BE573" s="236"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9"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10"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10"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10" t="str">
        <f>IF(Tabla1[[#This Row],[Fecha Inicio grupo]]="","",IFERROR(VLOOKUP(Tabla1[[#This Row],[Mes de Alta como miembro]],Parámetros!$AM$2:$AN$16,2,0),"01/01/1900"))</f>
        <v/>
      </c>
    </row>
    <row r="574" spans="1:63" ht="14.45">
      <c r="A574" s="69">
        <v>571</v>
      </c>
      <c r="B574" s="30"/>
      <c r="C574" s="35"/>
      <c r="D574" s="43"/>
      <c r="E574" s="65"/>
      <c r="F574" s="46"/>
      <c r="G574" s="46"/>
      <c r="H574" s="165"/>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1"/>
      <c r="P574" s="35"/>
      <c r="Q574" s="68"/>
      <c r="R574" s="68"/>
      <c r="S574" s="68"/>
      <c r="T574" s="68"/>
      <c r="U574" s="244" t="str">
        <f>IF(F574="","",Tabla1[[#This Row],[Fecha Inicio grupo]]+3*7-7)</f>
        <v/>
      </c>
      <c r="V574" s="245"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6"/>
      <c r="AP574" s="247" t="str">
        <f>IF(F574="","",IFERROR(VLOOKUP(SUBSTITUTE(SUBSTITUTE(Tabla1[[#This Row],[Uso Sistemas]],"T","P"),"N","F"),Parámetros!$M$2:$N$17,2,0),"Completar hasta 3ra sem. para evaluar a Probacionista"))</f>
        <v/>
      </c>
      <c r="AQ574" s="40"/>
      <c r="AR574" s="40"/>
      <c r="AS574" s="40"/>
      <c r="AT574" s="29"/>
      <c r="AU574" s="56"/>
      <c r="AV574" s="56"/>
      <c r="AW574" s="56"/>
      <c r="AX574" s="249" t="str">
        <f>IF(V574="","",EOMONTH(EDATE(Tabla1[[#This Row],[Fecha Finalización]],2),0))</f>
        <v/>
      </c>
      <c r="AY574" s="40"/>
      <c r="AZ574" s="250" t="str">
        <f>IF(V574="","",EOMONTH(EDATE(Tabla1[[#This Row],[Fecha Finalización]],3),0))</f>
        <v/>
      </c>
      <c r="BA574" s="40"/>
      <c r="BB574" s="40"/>
      <c r="BC574" s="237"/>
      <c r="BD574" s="235" t="str">
        <f>IF(F574="","",Tabla1[[#This Row],[sem 01]]&amp;Tabla1[[#This Row],[sem 02]]&amp;Tabla1[[#This Row],[sem 03]])</f>
        <v/>
      </c>
      <c r="BE574" s="236"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9"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10"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10"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10" t="str">
        <f>IF(Tabla1[[#This Row],[Fecha Inicio grupo]]="","",IFERROR(VLOOKUP(Tabla1[[#This Row],[Mes de Alta como miembro]],Parámetros!$AM$2:$AN$16,2,0),"01/01/1900"))</f>
        <v/>
      </c>
    </row>
    <row r="575" spans="1:63" ht="14.45">
      <c r="A575" s="69">
        <v>572</v>
      </c>
      <c r="B575" s="30"/>
      <c r="C575" s="35"/>
      <c r="D575" s="43"/>
      <c r="E575" s="65"/>
      <c r="F575" s="46"/>
      <c r="G575" s="46"/>
      <c r="H575" s="165"/>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1"/>
      <c r="P575" s="35"/>
      <c r="Q575" s="68"/>
      <c r="R575" s="68"/>
      <c r="S575" s="68"/>
      <c r="T575" s="68"/>
      <c r="U575" s="244" t="str">
        <f>IF(F575="","",Tabla1[[#This Row],[Fecha Inicio grupo]]+3*7-7)</f>
        <v/>
      </c>
      <c r="V575" s="245"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6"/>
      <c r="AP575" s="247" t="str">
        <f>IF(F575="","",IFERROR(VLOOKUP(SUBSTITUTE(SUBSTITUTE(Tabla1[[#This Row],[Uso Sistemas]],"T","P"),"N","F"),Parámetros!$M$2:$N$17,2,0),"Completar hasta 3ra sem. para evaluar a Probacionista"))</f>
        <v/>
      </c>
      <c r="AQ575" s="40"/>
      <c r="AR575" s="40"/>
      <c r="AS575" s="40"/>
      <c r="AT575" s="29"/>
      <c r="AU575" s="56"/>
      <c r="AV575" s="56"/>
      <c r="AW575" s="56"/>
      <c r="AX575" s="249" t="str">
        <f>IF(V575="","",EOMONTH(EDATE(Tabla1[[#This Row],[Fecha Finalización]],2),0))</f>
        <v/>
      </c>
      <c r="AY575" s="40"/>
      <c r="AZ575" s="250" t="str">
        <f>IF(V575="","",EOMONTH(EDATE(Tabla1[[#This Row],[Fecha Finalización]],3),0))</f>
        <v/>
      </c>
      <c r="BA575" s="40"/>
      <c r="BB575" s="40"/>
      <c r="BC575" s="237"/>
      <c r="BD575" s="235" t="str">
        <f>IF(F575="","",Tabla1[[#This Row],[sem 01]]&amp;Tabla1[[#This Row],[sem 02]]&amp;Tabla1[[#This Row],[sem 03]])</f>
        <v/>
      </c>
      <c r="BE575" s="236"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9"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10"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10"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10" t="str">
        <f>IF(Tabla1[[#This Row],[Fecha Inicio grupo]]="","",IFERROR(VLOOKUP(Tabla1[[#This Row],[Mes de Alta como miembro]],Parámetros!$AM$2:$AN$16,2,0),"01/01/1900"))</f>
        <v/>
      </c>
    </row>
    <row r="576" spans="1:63" ht="14.45">
      <c r="A576" s="69">
        <v>573</v>
      </c>
      <c r="B576" s="30"/>
      <c r="C576" s="35"/>
      <c r="D576" s="43"/>
      <c r="E576" s="65"/>
      <c r="F576" s="46"/>
      <c r="G576" s="46"/>
      <c r="H576" s="165"/>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1"/>
      <c r="P576" s="35"/>
      <c r="Q576" s="68"/>
      <c r="R576" s="68"/>
      <c r="S576" s="68"/>
      <c r="T576" s="68"/>
      <c r="U576" s="244" t="str">
        <f>IF(F576="","",Tabla1[[#This Row],[Fecha Inicio grupo]]+3*7-7)</f>
        <v/>
      </c>
      <c r="V576" s="245"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6"/>
      <c r="AP576" s="247" t="str">
        <f>IF(F576="","",IFERROR(VLOOKUP(SUBSTITUTE(SUBSTITUTE(Tabla1[[#This Row],[Uso Sistemas]],"T","P"),"N","F"),Parámetros!$M$2:$N$17,2,0),"Completar hasta 3ra sem. para evaluar a Probacionista"))</f>
        <v/>
      </c>
      <c r="AQ576" s="40"/>
      <c r="AR576" s="40"/>
      <c r="AS576" s="40"/>
      <c r="AT576" s="29"/>
      <c r="AU576" s="56"/>
      <c r="AV576" s="56"/>
      <c r="AW576" s="56"/>
      <c r="AX576" s="249" t="str">
        <f>IF(V576="","",EOMONTH(EDATE(Tabla1[[#This Row],[Fecha Finalización]],2),0))</f>
        <v/>
      </c>
      <c r="AY576" s="40"/>
      <c r="AZ576" s="250" t="str">
        <f>IF(V576="","",EOMONTH(EDATE(Tabla1[[#This Row],[Fecha Finalización]],3),0))</f>
        <v/>
      </c>
      <c r="BA576" s="40"/>
      <c r="BB576" s="40"/>
      <c r="BC576" s="237"/>
      <c r="BD576" s="235" t="str">
        <f>IF(F576="","",Tabla1[[#This Row],[sem 01]]&amp;Tabla1[[#This Row],[sem 02]]&amp;Tabla1[[#This Row],[sem 03]])</f>
        <v/>
      </c>
      <c r="BE576" s="236"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9"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10"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10"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10" t="str">
        <f>IF(Tabla1[[#This Row],[Fecha Inicio grupo]]="","",IFERROR(VLOOKUP(Tabla1[[#This Row],[Mes de Alta como miembro]],Parámetros!$AM$2:$AN$16,2,0),"01/01/1900"))</f>
        <v/>
      </c>
    </row>
    <row r="577" spans="1:63" ht="14.45">
      <c r="A577" s="69">
        <v>574</v>
      </c>
      <c r="B577" s="30"/>
      <c r="C577" s="35"/>
      <c r="D577" s="43"/>
      <c r="E577" s="65"/>
      <c r="F577" s="46"/>
      <c r="G577" s="46"/>
      <c r="H577" s="165"/>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1"/>
      <c r="P577" s="35"/>
      <c r="Q577" s="68"/>
      <c r="R577" s="68"/>
      <c r="S577" s="68"/>
      <c r="T577" s="68"/>
      <c r="U577" s="244" t="str">
        <f>IF(F577="","",Tabla1[[#This Row],[Fecha Inicio grupo]]+3*7-7)</f>
        <v/>
      </c>
      <c r="V577" s="245"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6"/>
      <c r="AP577" s="247" t="str">
        <f>IF(F577="","",IFERROR(VLOOKUP(SUBSTITUTE(SUBSTITUTE(Tabla1[[#This Row],[Uso Sistemas]],"T","P"),"N","F"),Parámetros!$M$2:$N$17,2,0),"Completar hasta 3ra sem. para evaluar a Probacionista"))</f>
        <v/>
      </c>
      <c r="AQ577" s="40"/>
      <c r="AR577" s="40"/>
      <c r="AS577" s="40"/>
      <c r="AT577" s="29"/>
      <c r="AU577" s="56"/>
      <c r="AV577" s="56"/>
      <c r="AW577" s="56"/>
      <c r="AX577" s="249" t="str">
        <f>IF(V577="","",EOMONTH(EDATE(Tabla1[[#This Row],[Fecha Finalización]],2),0))</f>
        <v/>
      </c>
      <c r="AY577" s="40"/>
      <c r="AZ577" s="250" t="str">
        <f>IF(V577="","",EOMONTH(EDATE(Tabla1[[#This Row],[Fecha Finalización]],3),0))</f>
        <v/>
      </c>
      <c r="BA577" s="40"/>
      <c r="BB577" s="40"/>
      <c r="BC577" s="237"/>
      <c r="BD577" s="235" t="str">
        <f>IF(F577="","",Tabla1[[#This Row],[sem 01]]&amp;Tabla1[[#This Row],[sem 02]]&amp;Tabla1[[#This Row],[sem 03]])</f>
        <v/>
      </c>
      <c r="BE577" s="236"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9"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10"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10"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10" t="str">
        <f>IF(Tabla1[[#This Row],[Fecha Inicio grupo]]="","",IFERROR(VLOOKUP(Tabla1[[#This Row],[Mes de Alta como miembro]],Parámetros!$AM$2:$AN$16,2,0),"01/01/1900"))</f>
        <v/>
      </c>
    </row>
    <row r="578" spans="1:63" ht="14.45">
      <c r="A578" s="69">
        <v>575</v>
      </c>
      <c r="B578" s="30"/>
      <c r="C578" s="35"/>
      <c r="D578" s="43"/>
      <c r="E578" s="65"/>
      <c r="F578" s="46"/>
      <c r="G578" s="46"/>
      <c r="H578" s="165"/>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1"/>
      <c r="P578" s="35"/>
      <c r="Q578" s="68"/>
      <c r="R578" s="68"/>
      <c r="S578" s="68"/>
      <c r="T578" s="68"/>
      <c r="U578" s="244" t="str">
        <f>IF(F578="","",Tabla1[[#This Row],[Fecha Inicio grupo]]+3*7-7)</f>
        <v/>
      </c>
      <c r="V578" s="245"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6"/>
      <c r="AP578" s="247" t="str">
        <f>IF(F578="","",IFERROR(VLOOKUP(SUBSTITUTE(SUBSTITUTE(Tabla1[[#This Row],[Uso Sistemas]],"T","P"),"N","F"),Parámetros!$M$2:$N$17,2,0),"Completar hasta 3ra sem. para evaluar a Probacionista"))</f>
        <v/>
      </c>
      <c r="AQ578" s="40"/>
      <c r="AR578" s="40"/>
      <c r="AS578" s="40"/>
      <c r="AT578" s="29"/>
      <c r="AU578" s="56"/>
      <c r="AV578" s="56"/>
      <c r="AW578" s="56"/>
      <c r="AX578" s="249" t="str">
        <f>IF(V578="","",EOMONTH(EDATE(Tabla1[[#This Row],[Fecha Finalización]],2),0))</f>
        <v/>
      </c>
      <c r="AY578" s="40"/>
      <c r="AZ578" s="250" t="str">
        <f>IF(V578="","",EOMONTH(EDATE(Tabla1[[#This Row],[Fecha Finalización]],3),0))</f>
        <v/>
      </c>
      <c r="BA578" s="40"/>
      <c r="BB578" s="40"/>
      <c r="BC578" s="237"/>
      <c r="BD578" s="235" t="str">
        <f>IF(F578="","",Tabla1[[#This Row],[sem 01]]&amp;Tabla1[[#This Row],[sem 02]]&amp;Tabla1[[#This Row],[sem 03]])</f>
        <v/>
      </c>
      <c r="BE578" s="236"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9"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10"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10"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10" t="str">
        <f>IF(Tabla1[[#This Row],[Fecha Inicio grupo]]="","",IFERROR(VLOOKUP(Tabla1[[#This Row],[Mes de Alta como miembro]],Parámetros!$AM$2:$AN$16,2,0),"01/01/1900"))</f>
        <v/>
      </c>
    </row>
    <row r="579" spans="1:63" ht="14.45">
      <c r="A579" s="69">
        <v>576</v>
      </c>
      <c r="B579" s="30"/>
      <c r="C579" s="35"/>
      <c r="D579" s="43"/>
      <c r="E579" s="65"/>
      <c r="F579" s="46"/>
      <c r="G579" s="46"/>
      <c r="H579" s="165"/>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1"/>
      <c r="P579" s="35"/>
      <c r="Q579" s="68"/>
      <c r="R579" s="68"/>
      <c r="S579" s="68"/>
      <c r="T579" s="68"/>
      <c r="U579" s="244" t="str">
        <f>IF(F579="","",Tabla1[[#This Row],[Fecha Inicio grupo]]+3*7-7)</f>
        <v/>
      </c>
      <c r="V579" s="245"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6"/>
      <c r="AP579" s="247" t="str">
        <f>IF(F579="","",IFERROR(VLOOKUP(SUBSTITUTE(SUBSTITUTE(Tabla1[[#This Row],[Uso Sistemas]],"T","P"),"N","F"),Parámetros!$M$2:$N$17,2,0),"Completar hasta 3ra sem. para evaluar a Probacionista"))</f>
        <v/>
      </c>
      <c r="AQ579" s="40"/>
      <c r="AR579" s="40"/>
      <c r="AS579" s="40"/>
      <c r="AT579" s="29"/>
      <c r="AU579" s="56"/>
      <c r="AV579" s="56"/>
      <c r="AW579" s="56"/>
      <c r="AX579" s="249" t="str">
        <f>IF(V579="","",EOMONTH(EDATE(Tabla1[[#This Row],[Fecha Finalización]],2),0))</f>
        <v/>
      </c>
      <c r="AY579" s="40"/>
      <c r="AZ579" s="250" t="str">
        <f>IF(V579="","",EOMONTH(EDATE(Tabla1[[#This Row],[Fecha Finalización]],3),0))</f>
        <v/>
      </c>
      <c r="BA579" s="40"/>
      <c r="BB579" s="40"/>
      <c r="BC579" s="237"/>
      <c r="BD579" s="235" t="str">
        <f>IF(F579="","",Tabla1[[#This Row],[sem 01]]&amp;Tabla1[[#This Row],[sem 02]]&amp;Tabla1[[#This Row],[sem 03]])</f>
        <v/>
      </c>
      <c r="BE579" s="236"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9"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10"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10"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10" t="str">
        <f>IF(Tabla1[[#This Row],[Fecha Inicio grupo]]="","",IFERROR(VLOOKUP(Tabla1[[#This Row],[Mes de Alta como miembro]],Parámetros!$AM$2:$AN$16,2,0),"01/01/1900"))</f>
        <v/>
      </c>
    </row>
    <row r="580" spans="1:63" ht="14.45">
      <c r="A580" s="69">
        <v>577</v>
      </c>
      <c r="B580" s="30"/>
      <c r="C580" s="35"/>
      <c r="D580" s="43"/>
      <c r="E580" s="65"/>
      <c r="F580" s="46"/>
      <c r="G580" s="46"/>
      <c r="H580" s="165"/>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1"/>
      <c r="P580" s="35"/>
      <c r="Q580" s="68"/>
      <c r="R580" s="68"/>
      <c r="S580" s="68"/>
      <c r="T580" s="68"/>
      <c r="U580" s="244" t="str">
        <f>IF(F580="","",Tabla1[[#This Row],[Fecha Inicio grupo]]+3*7-7)</f>
        <v/>
      </c>
      <c r="V580" s="245"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6"/>
      <c r="AP580" s="247" t="str">
        <f>IF(F580="","",IFERROR(VLOOKUP(SUBSTITUTE(SUBSTITUTE(Tabla1[[#This Row],[Uso Sistemas]],"T","P"),"N","F"),Parámetros!$M$2:$N$17,2,0),"Completar hasta 3ra sem. para evaluar a Probacionista"))</f>
        <v/>
      </c>
      <c r="AQ580" s="40"/>
      <c r="AR580" s="40"/>
      <c r="AS580" s="40"/>
      <c r="AT580" s="29"/>
      <c r="AU580" s="56"/>
      <c r="AV580" s="56"/>
      <c r="AW580" s="56"/>
      <c r="AX580" s="249" t="str">
        <f>IF(V580="","",EOMONTH(EDATE(Tabla1[[#This Row],[Fecha Finalización]],2),0))</f>
        <v/>
      </c>
      <c r="AY580" s="40"/>
      <c r="AZ580" s="250" t="str">
        <f>IF(V580="","",EOMONTH(EDATE(Tabla1[[#This Row],[Fecha Finalización]],3),0))</f>
        <v/>
      </c>
      <c r="BA580" s="40"/>
      <c r="BB580" s="40"/>
      <c r="BC580" s="237"/>
      <c r="BD580" s="235" t="str">
        <f>IF(F580="","",Tabla1[[#This Row],[sem 01]]&amp;Tabla1[[#This Row],[sem 02]]&amp;Tabla1[[#This Row],[sem 03]])</f>
        <v/>
      </c>
      <c r="BE580" s="236"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9"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10"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10"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10" t="str">
        <f>IF(Tabla1[[#This Row],[Fecha Inicio grupo]]="","",IFERROR(VLOOKUP(Tabla1[[#This Row],[Mes de Alta como miembro]],Parámetros!$AM$2:$AN$16,2,0),"01/01/1900"))</f>
        <v/>
      </c>
    </row>
    <row r="581" spans="1:63" ht="14.45">
      <c r="A581" s="69">
        <v>578</v>
      </c>
      <c r="B581" s="30"/>
      <c r="C581" s="35"/>
      <c r="D581" s="43"/>
      <c r="E581" s="65"/>
      <c r="F581" s="46"/>
      <c r="G581" s="46"/>
      <c r="H581" s="165"/>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1"/>
      <c r="P581" s="35"/>
      <c r="Q581" s="68"/>
      <c r="R581" s="68"/>
      <c r="S581" s="68"/>
      <c r="T581" s="68"/>
      <c r="U581" s="244" t="str">
        <f>IF(F581="","",Tabla1[[#This Row],[Fecha Inicio grupo]]+3*7-7)</f>
        <v/>
      </c>
      <c r="V581" s="245"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6"/>
      <c r="AP581" s="247" t="str">
        <f>IF(F581="","",IFERROR(VLOOKUP(SUBSTITUTE(SUBSTITUTE(Tabla1[[#This Row],[Uso Sistemas]],"T","P"),"N","F"),Parámetros!$M$2:$N$17,2,0),"Completar hasta 3ra sem. para evaluar a Probacionista"))</f>
        <v/>
      </c>
      <c r="AQ581" s="40"/>
      <c r="AR581" s="40"/>
      <c r="AS581" s="40"/>
      <c r="AT581" s="29"/>
      <c r="AU581" s="56"/>
      <c r="AV581" s="56"/>
      <c r="AW581" s="56"/>
      <c r="AX581" s="249" t="str">
        <f>IF(V581="","",EOMONTH(EDATE(Tabla1[[#This Row],[Fecha Finalización]],2),0))</f>
        <v/>
      </c>
      <c r="AY581" s="40"/>
      <c r="AZ581" s="250" t="str">
        <f>IF(V581="","",EOMONTH(EDATE(Tabla1[[#This Row],[Fecha Finalización]],3),0))</f>
        <v/>
      </c>
      <c r="BA581" s="40"/>
      <c r="BB581" s="40"/>
      <c r="BC581" s="237"/>
      <c r="BD581" s="235" t="str">
        <f>IF(F581="","",Tabla1[[#This Row],[sem 01]]&amp;Tabla1[[#This Row],[sem 02]]&amp;Tabla1[[#This Row],[sem 03]])</f>
        <v/>
      </c>
      <c r="BE581" s="236"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9"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10"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10"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10" t="str">
        <f>IF(Tabla1[[#This Row],[Fecha Inicio grupo]]="","",IFERROR(VLOOKUP(Tabla1[[#This Row],[Mes de Alta como miembro]],Parámetros!$AM$2:$AN$16,2,0),"01/01/1900"))</f>
        <v/>
      </c>
    </row>
    <row r="582" spans="1:63" ht="14.45">
      <c r="A582" s="69">
        <v>579</v>
      </c>
      <c r="B582" s="30"/>
      <c r="C582" s="35"/>
      <c r="D582" s="43"/>
      <c r="E582" s="65"/>
      <c r="F582" s="46"/>
      <c r="G582" s="46"/>
      <c r="H582" s="165"/>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1"/>
      <c r="P582" s="35"/>
      <c r="Q582" s="68"/>
      <c r="R582" s="68"/>
      <c r="S582" s="68"/>
      <c r="T582" s="68"/>
      <c r="U582" s="244" t="str">
        <f>IF(F582="","",Tabla1[[#This Row],[Fecha Inicio grupo]]+3*7-7)</f>
        <v/>
      </c>
      <c r="V582" s="245"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6"/>
      <c r="AP582" s="247" t="str">
        <f>IF(F582="","",IFERROR(VLOOKUP(SUBSTITUTE(SUBSTITUTE(Tabla1[[#This Row],[Uso Sistemas]],"T","P"),"N","F"),Parámetros!$M$2:$N$17,2,0),"Completar hasta 3ra sem. para evaluar a Probacionista"))</f>
        <v/>
      </c>
      <c r="AQ582" s="40"/>
      <c r="AR582" s="40"/>
      <c r="AS582" s="40"/>
      <c r="AT582" s="29"/>
      <c r="AU582" s="56"/>
      <c r="AV582" s="56"/>
      <c r="AW582" s="56"/>
      <c r="AX582" s="249" t="str">
        <f>IF(V582="","",EOMONTH(EDATE(Tabla1[[#This Row],[Fecha Finalización]],2),0))</f>
        <v/>
      </c>
      <c r="AY582" s="40"/>
      <c r="AZ582" s="250" t="str">
        <f>IF(V582="","",EOMONTH(EDATE(Tabla1[[#This Row],[Fecha Finalización]],3),0))</f>
        <v/>
      </c>
      <c r="BA582" s="40"/>
      <c r="BB582" s="40"/>
      <c r="BC582" s="237"/>
      <c r="BD582" s="235" t="str">
        <f>IF(F582="","",Tabla1[[#This Row],[sem 01]]&amp;Tabla1[[#This Row],[sem 02]]&amp;Tabla1[[#This Row],[sem 03]])</f>
        <v/>
      </c>
      <c r="BE582" s="236"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9"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10"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10"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10" t="str">
        <f>IF(Tabla1[[#This Row],[Fecha Inicio grupo]]="","",IFERROR(VLOOKUP(Tabla1[[#This Row],[Mes de Alta como miembro]],Parámetros!$AM$2:$AN$16,2,0),"01/01/1900"))</f>
        <v/>
      </c>
    </row>
    <row r="583" spans="1:63" ht="14.45">
      <c r="A583" s="69">
        <v>580</v>
      </c>
      <c r="B583" s="30"/>
      <c r="C583" s="35"/>
      <c r="D583" s="43"/>
      <c r="E583" s="65"/>
      <c r="F583" s="46"/>
      <c r="G583" s="46"/>
      <c r="H583" s="165"/>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1"/>
      <c r="P583" s="35"/>
      <c r="Q583" s="68"/>
      <c r="R583" s="68"/>
      <c r="S583" s="68"/>
      <c r="T583" s="68"/>
      <c r="U583" s="244" t="str">
        <f>IF(F583="","",Tabla1[[#This Row],[Fecha Inicio grupo]]+3*7-7)</f>
        <v/>
      </c>
      <c r="V583" s="245"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6"/>
      <c r="AP583" s="247" t="str">
        <f>IF(F583="","",IFERROR(VLOOKUP(SUBSTITUTE(SUBSTITUTE(Tabla1[[#This Row],[Uso Sistemas]],"T","P"),"N","F"),Parámetros!$M$2:$N$17,2,0),"Completar hasta 3ra sem. para evaluar a Probacionista"))</f>
        <v/>
      </c>
      <c r="AQ583" s="40"/>
      <c r="AR583" s="40"/>
      <c r="AS583" s="40"/>
      <c r="AT583" s="29"/>
      <c r="AU583" s="56"/>
      <c r="AV583" s="56"/>
      <c r="AW583" s="56"/>
      <c r="AX583" s="249" t="str">
        <f>IF(V583="","",EOMONTH(EDATE(Tabla1[[#This Row],[Fecha Finalización]],2),0))</f>
        <v/>
      </c>
      <c r="AY583" s="40"/>
      <c r="AZ583" s="250" t="str">
        <f>IF(V583="","",EOMONTH(EDATE(Tabla1[[#This Row],[Fecha Finalización]],3),0))</f>
        <v/>
      </c>
      <c r="BA583" s="40"/>
      <c r="BB583" s="40"/>
      <c r="BC583" s="237"/>
      <c r="BD583" s="235" t="str">
        <f>IF(F583="","",Tabla1[[#This Row],[sem 01]]&amp;Tabla1[[#This Row],[sem 02]]&amp;Tabla1[[#This Row],[sem 03]])</f>
        <v/>
      </c>
      <c r="BE583" s="236"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9"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10"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10"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10" t="str">
        <f>IF(Tabla1[[#This Row],[Fecha Inicio grupo]]="","",IFERROR(VLOOKUP(Tabla1[[#This Row],[Mes de Alta como miembro]],Parámetros!$AM$2:$AN$16,2,0),"01/01/1900"))</f>
        <v/>
      </c>
    </row>
    <row r="584" spans="1:63" ht="14.45">
      <c r="A584" s="69">
        <v>581</v>
      </c>
      <c r="B584" s="30"/>
      <c r="C584" s="35"/>
      <c r="D584" s="43"/>
      <c r="E584" s="65"/>
      <c r="F584" s="46"/>
      <c r="G584" s="46"/>
      <c r="H584" s="165"/>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1"/>
      <c r="P584" s="35"/>
      <c r="Q584" s="68"/>
      <c r="R584" s="68"/>
      <c r="S584" s="68"/>
      <c r="T584" s="68"/>
      <c r="U584" s="244" t="str">
        <f>IF(F584="","",Tabla1[[#This Row],[Fecha Inicio grupo]]+3*7-7)</f>
        <v/>
      </c>
      <c r="V584" s="245"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6"/>
      <c r="AP584" s="247" t="str">
        <f>IF(F584="","",IFERROR(VLOOKUP(SUBSTITUTE(SUBSTITUTE(Tabla1[[#This Row],[Uso Sistemas]],"T","P"),"N","F"),Parámetros!$M$2:$N$17,2,0),"Completar hasta 3ra sem. para evaluar a Probacionista"))</f>
        <v/>
      </c>
      <c r="AQ584" s="40"/>
      <c r="AR584" s="40"/>
      <c r="AS584" s="40"/>
      <c r="AT584" s="29"/>
      <c r="AU584" s="56"/>
      <c r="AV584" s="56"/>
      <c r="AW584" s="56"/>
      <c r="AX584" s="249" t="str">
        <f>IF(V584="","",EOMONTH(EDATE(Tabla1[[#This Row],[Fecha Finalización]],2),0))</f>
        <v/>
      </c>
      <c r="AY584" s="40"/>
      <c r="AZ584" s="250" t="str">
        <f>IF(V584="","",EOMONTH(EDATE(Tabla1[[#This Row],[Fecha Finalización]],3),0))</f>
        <v/>
      </c>
      <c r="BA584" s="40"/>
      <c r="BB584" s="40"/>
      <c r="BC584" s="237"/>
      <c r="BD584" s="235" t="str">
        <f>IF(F584="","",Tabla1[[#This Row],[sem 01]]&amp;Tabla1[[#This Row],[sem 02]]&amp;Tabla1[[#This Row],[sem 03]])</f>
        <v/>
      </c>
      <c r="BE584" s="236"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9"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10"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10"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10" t="str">
        <f>IF(Tabla1[[#This Row],[Fecha Inicio grupo]]="","",IFERROR(VLOOKUP(Tabla1[[#This Row],[Mes de Alta como miembro]],Parámetros!$AM$2:$AN$16,2,0),"01/01/1900"))</f>
        <v/>
      </c>
    </row>
    <row r="585" spans="1:63" ht="14.45">
      <c r="A585" s="69">
        <v>582</v>
      </c>
      <c r="B585" s="30"/>
      <c r="C585" s="35"/>
      <c r="D585" s="43"/>
      <c r="E585" s="65"/>
      <c r="F585" s="46"/>
      <c r="G585" s="46"/>
      <c r="H585" s="165"/>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1"/>
      <c r="P585" s="35"/>
      <c r="Q585" s="68"/>
      <c r="R585" s="68"/>
      <c r="S585" s="68"/>
      <c r="T585" s="68"/>
      <c r="U585" s="244" t="str">
        <f>IF(F585="","",Tabla1[[#This Row],[Fecha Inicio grupo]]+3*7-7)</f>
        <v/>
      </c>
      <c r="V585" s="245"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6"/>
      <c r="AP585" s="247" t="str">
        <f>IF(F585="","",IFERROR(VLOOKUP(SUBSTITUTE(SUBSTITUTE(Tabla1[[#This Row],[Uso Sistemas]],"T","P"),"N","F"),Parámetros!$M$2:$N$17,2,0),"Completar hasta 3ra sem. para evaluar a Probacionista"))</f>
        <v/>
      </c>
      <c r="AQ585" s="40"/>
      <c r="AR585" s="40"/>
      <c r="AS585" s="40"/>
      <c r="AT585" s="29"/>
      <c r="AU585" s="56"/>
      <c r="AV585" s="56"/>
      <c r="AW585" s="56"/>
      <c r="AX585" s="249" t="str">
        <f>IF(V585="","",EOMONTH(EDATE(Tabla1[[#This Row],[Fecha Finalización]],2),0))</f>
        <v/>
      </c>
      <c r="AY585" s="40"/>
      <c r="AZ585" s="250" t="str">
        <f>IF(V585="","",EOMONTH(EDATE(Tabla1[[#This Row],[Fecha Finalización]],3),0))</f>
        <v/>
      </c>
      <c r="BA585" s="40"/>
      <c r="BB585" s="40"/>
      <c r="BC585" s="237"/>
      <c r="BD585" s="235" t="str">
        <f>IF(F585="","",Tabla1[[#This Row],[sem 01]]&amp;Tabla1[[#This Row],[sem 02]]&amp;Tabla1[[#This Row],[sem 03]])</f>
        <v/>
      </c>
      <c r="BE585" s="236"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9"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10"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10"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10" t="str">
        <f>IF(Tabla1[[#This Row],[Fecha Inicio grupo]]="","",IFERROR(VLOOKUP(Tabla1[[#This Row],[Mes de Alta como miembro]],Parámetros!$AM$2:$AN$16,2,0),"01/01/1900"))</f>
        <v/>
      </c>
    </row>
    <row r="586" spans="1:63" ht="14.45">
      <c r="A586" s="69">
        <v>583</v>
      </c>
      <c r="B586" s="30"/>
      <c r="C586" s="35"/>
      <c r="D586" s="43"/>
      <c r="E586" s="65"/>
      <c r="F586" s="46"/>
      <c r="G586" s="46"/>
      <c r="H586" s="165"/>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1"/>
      <c r="P586" s="35"/>
      <c r="Q586" s="68"/>
      <c r="R586" s="68"/>
      <c r="S586" s="68"/>
      <c r="T586" s="68"/>
      <c r="U586" s="244" t="str">
        <f>IF(F586="","",Tabla1[[#This Row],[Fecha Inicio grupo]]+3*7-7)</f>
        <v/>
      </c>
      <c r="V586" s="245"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6"/>
      <c r="AP586" s="247" t="str">
        <f>IF(F586="","",IFERROR(VLOOKUP(SUBSTITUTE(SUBSTITUTE(Tabla1[[#This Row],[Uso Sistemas]],"T","P"),"N","F"),Parámetros!$M$2:$N$17,2,0),"Completar hasta 3ra sem. para evaluar a Probacionista"))</f>
        <v/>
      </c>
      <c r="AQ586" s="40"/>
      <c r="AR586" s="40"/>
      <c r="AS586" s="40"/>
      <c r="AT586" s="29"/>
      <c r="AU586" s="56"/>
      <c r="AV586" s="56"/>
      <c r="AW586" s="56"/>
      <c r="AX586" s="249" t="str">
        <f>IF(V586="","",EOMONTH(EDATE(Tabla1[[#This Row],[Fecha Finalización]],2),0))</f>
        <v/>
      </c>
      <c r="AY586" s="40"/>
      <c r="AZ586" s="250" t="str">
        <f>IF(V586="","",EOMONTH(EDATE(Tabla1[[#This Row],[Fecha Finalización]],3),0))</f>
        <v/>
      </c>
      <c r="BA586" s="40"/>
      <c r="BB586" s="40"/>
      <c r="BC586" s="237"/>
      <c r="BD586" s="235" t="str">
        <f>IF(F586="","",Tabla1[[#This Row],[sem 01]]&amp;Tabla1[[#This Row],[sem 02]]&amp;Tabla1[[#This Row],[sem 03]])</f>
        <v/>
      </c>
      <c r="BE586" s="236"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9"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10"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10"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10" t="str">
        <f>IF(Tabla1[[#This Row],[Fecha Inicio grupo]]="","",IFERROR(VLOOKUP(Tabla1[[#This Row],[Mes de Alta como miembro]],Parámetros!$AM$2:$AN$16,2,0),"01/01/1900"))</f>
        <v/>
      </c>
    </row>
    <row r="587" spans="1:63" ht="14.45">
      <c r="A587" s="69">
        <v>584</v>
      </c>
      <c r="B587" s="30"/>
      <c r="C587" s="35"/>
      <c r="D587" s="43"/>
      <c r="E587" s="65"/>
      <c r="F587" s="46"/>
      <c r="G587" s="46"/>
      <c r="H587" s="165"/>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1"/>
      <c r="P587" s="35"/>
      <c r="Q587" s="68"/>
      <c r="R587" s="68"/>
      <c r="S587" s="68"/>
      <c r="T587" s="68"/>
      <c r="U587" s="244" t="str">
        <f>IF(F587="","",Tabla1[[#This Row],[Fecha Inicio grupo]]+3*7-7)</f>
        <v/>
      </c>
      <c r="V587" s="245"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6"/>
      <c r="AP587" s="247" t="str">
        <f>IF(F587="","",IFERROR(VLOOKUP(SUBSTITUTE(SUBSTITUTE(Tabla1[[#This Row],[Uso Sistemas]],"T","P"),"N","F"),Parámetros!$M$2:$N$17,2,0),"Completar hasta 3ra sem. para evaluar a Probacionista"))</f>
        <v/>
      </c>
      <c r="AQ587" s="40"/>
      <c r="AR587" s="40"/>
      <c r="AS587" s="40"/>
      <c r="AT587" s="29"/>
      <c r="AU587" s="56"/>
      <c r="AV587" s="56"/>
      <c r="AW587" s="56"/>
      <c r="AX587" s="249" t="str">
        <f>IF(V587="","",EOMONTH(EDATE(Tabla1[[#This Row],[Fecha Finalización]],2),0))</f>
        <v/>
      </c>
      <c r="AY587" s="40"/>
      <c r="AZ587" s="250" t="str">
        <f>IF(V587="","",EOMONTH(EDATE(Tabla1[[#This Row],[Fecha Finalización]],3),0))</f>
        <v/>
      </c>
      <c r="BA587" s="40"/>
      <c r="BB587" s="40"/>
      <c r="BC587" s="237"/>
      <c r="BD587" s="235" t="str">
        <f>IF(F587="","",Tabla1[[#This Row],[sem 01]]&amp;Tabla1[[#This Row],[sem 02]]&amp;Tabla1[[#This Row],[sem 03]])</f>
        <v/>
      </c>
      <c r="BE587" s="236"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9"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10"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10"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10" t="str">
        <f>IF(Tabla1[[#This Row],[Fecha Inicio grupo]]="","",IFERROR(VLOOKUP(Tabla1[[#This Row],[Mes de Alta como miembro]],Parámetros!$AM$2:$AN$16,2,0),"01/01/1900"))</f>
        <v/>
      </c>
    </row>
    <row r="588" spans="1:63" ht="14.45">
      <c r="A588" s="69">
        <v>585</v>
      </c>
      <c r="B588" s="30"/>
      <c r="C588" s="35"/>
      <c r="D588" s="43"/>
      <c r="E588" s="65"/>
      <c r="F588" s="46"/>
      <c r="G588" s="46"/>
      <c r="H588" s="165"/>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1"/>
      <c r="P588" s="35"/>
      <c r="Q588" s="68"/>
      <c r="R588" s="68"/>
      <c r="S588" s="68"/>
      <c r="T588" s="68"/>
      <c r="U588" s="244" t="str">
        <f>IF(F588="","",Tabla1[[#This Row],[Fecha Inicio grupo]]+3*7-7)</f>
        <v/>
      </c>
      <c r="V588" s="245"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6"/>
      <c r="AP588" s="247" t="str">
        <f>IF(F588="","",IFERROR(VLOOKUP(SUBSTITUTE(SUBSTITUTE(Tabla1[[#This Row],[Uso Sistemas]],"T","P"),"N","F"),Parámetros!$M$2:$N$17,2,0),"Completar hasta 3ra sem. para evaluar a Probacionista"))</f>
        <v/>
      </c>
      <c r="AQ588" s="40"/>
      <c r="AR588" s="40"/>
      <c r="AS588" s="40"/>
      <c r="AT588" s="29"/>
      <c r="AU588" s="56"/>
      <c r="AV588" s="56"/>
      <c r="AW588" s="56"/>
      <c r="AX588" s="249" t="str">
        <f>IF(V588="","",EOMONTH(EDATE(Tabla1[[#This Row],[Fecha Finalización]],2),0))</f>
        <v/>
      </c>
      <c r="AY588" s="40"/>
      <c r="AZ588" s="250" t="str">
        <f>IF(V588="","",EOMONTH(EDATE(Tabla1[[#This Row],[Fecha Finalización]],3),0))</f>
        <v/>
      </c>
      <c r="BA588" s="40"/>
      <c r="BB588" s="40"/>
      <c r="BC588" s="237"/>
      <c r="BD588" s="235" t="str">
        <f>IF(F588="","",Tabla1[[#This Row],[sem 01]]&amp;Tabla1[[#This Row],[sem 02]]&amp;Tabla1[[#This Row],[sem 03]])</f>
        <v/>
      </c>
      <c r="BE588" s="236"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9"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10"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10"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10" t="str">
        <f>IF(Tabla1[[#This Row],[Fecha Inicio grupo]]="","",IFERROR(VLOOKUP(Tabla1[[#This Row],[Mes de Alta como miembro]],Parámetros!$AM$2:$AN$16,2,0),"01/01/1900"))</f>
        <v/>
      </c>
    </row>
    <row r="589" spans="1:63" ht="14.45">
      <c r="A589" s="69">
        <v>586</v>
      </c>
      <c r="B589" s="30"/>
      <c r="C589" s="35"/>
      <c r="D589" s="43"/>
      <c r="E589" s="65"/>
      <c r="F589" s="46"/>
      <c r="G589" s="46"/>
      <c r="H589" s="165"/>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1"/>
      <c r="P589" s="35"/>
      <c r="Q589" s="68"/>
      <c r="R589" s="68"/>
      <c r="S589" s="68"/>
      <c r="T589" s="68"/>
      <c r="U589" s="244" t="str">
        <f>IF(F589="","",Tabla1[[#This Row],[Fecha Inicio grupo]]+3*7-7)</f>
        <v/>
      </c>
      <c r="V589" s="245"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6"/>
      <c r="AP589" s="247" t="str">
        <f>IF(F589="","",IFERROR(VLOOKUP(SUBSTITUTE(SUBSTITUTE(Tabla1[[#This Row],[Uso Sistemas]],"T","P"),"N","F"),Parámetros!$M$2:$N$17,2,0),"Completar hasta 3ra sem. para evaluar a Probacionista"))</f>
        <v/>
      </c>
      <c r="AQ589" s="40"/>
      <c r="AR589" s="40"/>
      <c r="AS589" s="40"/>
      <c r="AT589" s="29"/>
      <c r="AU589" s="56"/>
      <c r="AV589" s="56"/>
      <c r="AW589" s="56"/>
      <c r="AX589" s="249" t="str">
        <f>IF(V589="","",EOMONTH(EDATE(Tabla1[[#This Row],[Fecha Finalización]],2),0))</f>
        <v/>
      </c>
      <c r="AY589" s="40"/>
      <c r="AZ589" s="250" t="str">
        <f>IF(V589="","",EOMONTH(EDATE(Tabla1[[#This Row],[Fecha Finalización]],3),0))</f>
        <v/>
      </c>
      <c r="BA589" s="40"/>
      <c r="BB589" s="40"/>
      <c r="BC589" s="237"/>
      <c r="BD589" s="235" t="str">
        <f>IF(F589="","",Tabla1[[#This Row],[sem 01]]&amp;Tabla1[[#This Row],[sem 02]]&amp;Tabla1[[#This Row],[sem 03]])</f>
        <v/>
      </c>
      <c r="BE589" s="236"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9"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10"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10"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10" t="str">
        <f>IF(Tabla1[[#This Row],[Fecha Inicio grupo]]="","",IFERROR(VLOOKUP(Tabla1[[#This Row],[Mes de Alta como miembro]],Parámetros!$AM$2:$AN$16,2,0),"01/01/1900"))</f>
        <v/>
      </c>
    </row>
    <row r="590" spans="1:63" ht="14.45">
      <c r="A590" s="69">
        <v>587</v>
      </c>
      <c r="B590" s="30"/>
      <c r="C590" s="35"/>
      <c r="D590" s="43"/>
      <c r="E590" s="65"/>
      <c r="F590" s="46"/>
      <c r="G590" s="46"/>
      <c r="H590" s="165"/>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1"/>
      <c r="P590" s="35"/>
      <c r="Q590" s="68"/>
      <c r="R590" s="68"/>
      <c r="S590" s="68"/>
      <c r="T590" s="68"/>
      <c r="U590" s="244" t="str">
        <f>IF(F590="","",Tabla1[[#This Row],[Fecha Inicio grupo]]+3*7-7)</f>
        <v/>
      </c>
      <c r="V590" s="245"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6"/>
      <c r="AP590" s="247" t="str">
        <f>IF(F590="","",IFERROR(VLOOKUP(SUBSTITUTE(SUBSTITUTE(Tabla1[[#This Row],[Uso Sistemas]],"T","P"),"N","F"),Parámetros!$M$2:$N$17,2,0),"Completar hasta 3ra sem. para evaluar a Probacionista"))</f>
        <v/>
      </c>
      <c r="AQ590" s="40"/>
      <c r="AR590" s="40"/>
      <c r="AS590" s="40"/>
      <c r="AT590" s="29"/>
      <c r="AU590" s="56"/>
      <c r="AV590" s="56"/>
      <c r="AW590" s="56"/>
      <c r="AX590" s="249" t="str">
        <f>IF(V590="","",EOMONTH(EDATE(Tabla1[[#This Row],[Fecha Finalización]],2),0))</f>
        <v/>
      </c>
      <c r="AY590" s="40"/>
      <c r="AZ590" s="250" t="str">
        <f>IF(V590="","",EOMONTH(EDATE(Tabla1[[#This Row],[Fecha Finalización]],3),0))</f>
        <v/>
      </c>
      <c r="BA590" s="40"/>
      <c r="BB590" s="40"/>
      <c r="BC590" s="237"/>
      <c r="BD590" s="235" t="str">
        <f>IF(F590="","",Tabla1[[#This Row],[sem 01]]&amp;Tabla1[[#This Row],[sem 02]]&amp;Tabla1[[#This Row],[sem 03]])</f>
        <v/>
      </c>
      <c r="BE590" s="236"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9"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10"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10"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10" t="str">
        <f>IF(Tabla1[[#This Row],[Fecha Inicio grupo]]="","",IFERROR(VLOOKUP(Tabla1[[#This Row],[Mes de Alta como miembro]],Parámetros!$AM$2:$AN$16,2,0),"01/01/1900"))</f>
        <v/>
      </c>
    </row>
    <row r="591" spans="1:63" ht="14.45">
      <c r="A591" s="69">
        <v>588</v>
      </c>
      <c r="B591" s="30"/>
      <c r="C591" s="35"/>
      <c r="D591" s="43"/>
      <c r="E591" s="65"/>
      <c r="F591" s="46"/>
      <c r="G591" s="46"/>
      <c r="H591" s="165"/>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1"/>
      <c r="P591" s="35"/>
      <c r="Q591" s="68"/>
      <c r="R591" s="68"/>
      <c r="S591" s="68"/>
      <c r="T591" s="68"/>
      <c r="U591" s="244" t="str">
        <f>IF(F591="","",Tabla1[[#This Row],[Fecha Inicio grupo]]+3*7-7)</f>
        <v/>
      </c>
      <c r="V591" s="245"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6"/>
      <c r="AP591" s="247" t="str">
        <f>IF(F591="","",IFERROR(VLOOKUP(SUBSTITUTE(SUBSTITUTE(Tabla1[[#This Row],[Uso Sistemas]],"T","P"),"N","F"),Parámetros!$M$2:$N$17,2,0),"Completar hasta 3ra sem. para evaluar a Probacionista"))</f>
        <v/>
      </c>
      <c r="AQ591" s="40"/>
      <c r="AR591" s="40"/>
      <c r="AS591" s="40"/>
      <c r="AT591" s="29"/>
      <c r="AU591" s="56"/>
      <c r="AV591" s="56"/>
      <c r="AW591" s="56"/>
      <c r="AX591" s="249" t="str">
        <f>IF(V591="","",EOMONTH(EDATE(Tabla1[[#This Row],[Fecha Finalización]],2),0))</f>
        <v/>
      </c>
      <c r="AY591" s="40"/>
      <c r="AZ591" s="250" t="str">
        <f>IF(V591="","",EOMONTH(EDATE(Tabla1[[#This Row],[Fecha Finalización]],3),0))</f>
        <v/>
      </c>
      <c r="BA591" s="40"/>
      <c r="BB591" s="40"/>
      <c r="BC591" s="237"/>
      <c r="BD591" s="235" t="str">
        <f>IF(F591="","",Tabla1[[#This Row],[sem 01]]&amp;Tabla1[[#This Row],[sem 02]]&amp;Tabla1[[#This Row],[sem 03]])</f>
        <v/>
      </c>
      <c r="BE591" s="236"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9"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10"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10"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10" t="str">
        <f>IF(Tabla1[[#This Row],[Fecha Inicio grupo]]="","",IFERROR(VLOOKUP(Tabla1[[#This Row],[Mes de Alta como miembro]],Parámetros!$AM$2:$AN$16,2,0),"01/01/1900"))</f>
        <v/>
      </c>
    </row>
    <row r="592" spans="1:63" ht="14.45">
      <c r="A592" s="69">
        <v>589</v>
      </c>
      <c r="B592" s="30"/>
      <c r="C592" s="35"/>
      <c r="D592" s="43"/>
      <c r="E592" s="65"/>
      <c r="F592" s="46"/>
      <c r="G592" s="46"/>
      <c r="H592" s="165"/>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1"/>
      <c r="P592" s="35"/>
      <c r="Q592" s="68"/>
      <c r="R592" s="68"/>
      <c r="S592" s="68"/>
      <c r="T592" s="68"/>
      <c r="U592" s="244" t="str">
        <f>IF(F592="","",Tabla1[[#This Row],[Fecha Inicio grupo]]+3*7-7)</f>
        <v/>
      </c>
      <c r="V592" s="245"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6"/>
      <c r="AP592" s="247" t="str">
        <f>IF(F592="","",IFERROR(VLOOKUP(SUBSTITUTE(SUBSTITUTE(Tabla1[[#This Row],[Uso Sistemas]],"T","P"),"N","F"),Parámetros!$M$2:$N$17,2,0),"Completar hasta 3ra sem. para evaluar a Probacionista"))</f>
        <v/>
      </c>
      <c r="AQ592" s="40"/>
      <c r="AR592" s="40"/>
      <c r="AS592" s="40"/>
      <c r="AT592" s="29"/>
      <c r="AU592" s="56"/>
      <c r="AV592" s="56"/>
      <c r="AW592" s="56"/>
      <c r="AX592" s="249" t="str">
        <f>IF(V592="","",EOMONTH(EDATE(Tabla1[[#This Row],[Fecha Finalización]],2),0))</f>
        <v/>
      </c>
      <c r="AY592" s="40"/>
      <c r="AZ592" s="250" t="str">
        <f>IF(V592="","",EOMONTH(EDATE(Tabla1[[#This Row],[Fecha Finalización]],3),0))</f>
        <v/>
      </c>
      <c r="BA592" s="40"/>
      <c r="BB592" s="40"/>
      <c r="BC592" s="237"/>
      <c r="BD592" s="235" t="str">
        <f>IF(F592="","",Tabla1[[#This Row],[sem 01]]&amp;Tabla1[[#This Row],[sem 02]]&amp;Tabla1[[#This Row],[sem 03]])</f>
        <v/>
      </c>
      <c r="BE592" s="236"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9"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10"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10"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10" t="str">
        <f>IF(Tabla1[[#This Row],[Fecha Inicio grupo]]="","",IFERROR(VLOOKUP(Tabla1[[#This Row],[Mes de Alta como miembro]],Parámetros!$AM$2:$AN$16,2,0),"01/01/1900"))</f>
        <v/>
      </c>
    </row>
    <row r="593" spans="1:63" ht="14.45">
      <c r="A593" s="69">
        <v>590</v>
      </c>
      <c r="B593" s="30"/>
      <c r="C593" s="35"/>
      <c r="D593" s="43"/>
      <c r="E593" s="65"/>
      <c r="F593" s="46"/>
      <c r="G593" s="46"/>
      <c r="H593" s="165"/>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1"/>
      <c r="P593" s="35"/>
      <c r="Q593" s="68"/>
      <c r="R593" s="68"/>
      <c r="S593" s="68"/>
      <c r="T593" s="68"/>
      <c r="U593" s="244" t="str">
        <f>IF(F593="","",Tabla1[[#This Row],[Fecha Inicio grupo]]+3*7-7)</f>
        <v/>
      </c>
      <c r="V593" s="245"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6"/>
      <c r="AP593" s="247" t="str">
        <f>IF(F593="","",IFERROR(VLOOKUP(SUBSTITUTE(SUBSTITUTE(Tabla1[[#This Row],[Uso Sistemas]],"T","P"),"N","F"),Parámetros!$M$2:$N$17,2,0),"Completar hasta 3ra sem. para evaluar a Probacionista"))</f>
        <v/>
      </c>
      <c r="AQ593" s="40"/>
      <c r="AR593" s="40"/>
      <c r="AS593" s="40"/>
      <c r="AT593" s="29"/>
      <c r="AU593" s="56"/>
      <c r="AV593" s="56"/>
      <c r="AW593" s="56"/>
      <c r="AX593" s="249" t="str">
        <f>IF(V593="","",EOMONTH(EDATE(Tabla1[[#This Row],[Fecha Finalización]],2),0))</f>
        <v/>
      </c>
      <c r="AY593" s="40"/>
      <c r="AZ593" s="250" t="str">
        <f>IF(V593="","",EOMONTH(EDATE(Tabla1[[#This Row],[Fecha Finalización]],3),0))</f>
        <v/>
      </c>
      <c r="BA593" s="40"/>
      <c r="BB593" s="40"/>
      <c r="BC593" s="237"/>
      <c r="BD593" s="235" t="str">
        <f>IF(F593="","",Tabla1[[#This Row],[sem 01]]&amp;Tabla1[[#This Row],[sem 02]]&amp;Tabla1[[#This Row],[sem 03]])</f>
        <v/>
      </c>
      <c r="BE593" s="236"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9"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10"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10"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10" t="str">
        <f>IF(Tabla1[[#This Row],[Fecha Inicio grupo]]="","",IFERROR(VLOOKUP(Tabla1[[#This Row],[Mes de Alta como miembro]],Parámetros!$AM$2:$AN$16,2,0),"01/01/1900"))</f>
        <v/>
      </c>
    </row>
    <row r="594" spans="1:63" ht="14.45">
      <c r="A594" s="69">
        <v>591</v>
      </c>
      <c r="B594" s="30"/>
      <c r="C594" s="35"/>
      <c r="D594" s="43"/>
      <c r="E594" s="65"/>
      <c r="F594" s="46"/>
      <c r="G594" s="46"/>
      <c r="H594" s="165"/>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1"/>
      <c r="P594" s="35"/>
      <c r="Q594" s="68"/>
      <c r="R594" s="68"/>
      <c r="S594" s="68"/>
      <c r="T594" s="68"/>
      <c r="U594" s="244" t="str">
        <f>IF(F594="","",Tabla1[[#This Row],[Fecha Inicio grupo]]+3*7-7)</f>
        <v/>
      </c>
      <c r="V594" s="245"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6"/>
      <c r="AP594" s="247" t="str">
        <f>IF(F594="","",IFERROR(VLOOKUP(SUBSTITUTE(SUBSTITUTE(Tabla1[[#This Row],[Uso Sistemas]],"T","P"),"N","F"),Parámetros!$M$2:$N$17,2,0),"Completar hasta 3ra sem. para evaluar a Probacionista"))</f>
        <v/>
      </c>
      <c r="AQ594" s="40"/>
      <c r="AR594" s="40"/>
      <c r="AS594" s="40"/>
      <c r="AT594" s="29"/>
      <c r="AU594" s="56"/>
      <c r="AV594" s="56"/>
      <c r="AW594" s="56"/>
      <c r="AX594" s="249" t="str">
        <f>IF(V594="","",EOMONTH(EDATE(Tabla1[[#This Row],[Fecha Finalización]],2),0))</f>
        <v/>
      </c>
      <c r="AY594" s="40"/>
      <c r="AZ594" s="250" t="str">
        <f>IF(V594="","",EOMONTH(EDATE(Tabla1[[#This Row],[Fecha Finalización]],3),0))</f>
        <v/>
      </c>
      <c r="BA594" s="40"/>
      <c r="BB594" s="40"/>
      <c r="BC594" s="237"/>
      <c r="BD594" s="235" t="str">
        <f>IF(F594="","",Tabla1[[#This Row],[sem 01]]&amp;Tabla1[[#This Row],[sem 02]]&amp;Tabla1[[#This Row],[sem 03]])</f>
        <v/>
      </c>
      <c r="BE594" s="236"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9"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10"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10"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10" t="str">
        <f>IF(Tabla1[[#This Row],[Fecha Inicio grupo]]="","",IFERROR(VLOOKUP(Tabla1[[#This Row],[Mes de Alta como miembro]],Parámetros!$AM$2:$AN$16,2,0),"01/01/1900"))</f>
        <v/>
      </c>
    </row>
    <row r="595" spans="1:63" ht="14.45">
      <c r="A595" s="69">
        <v>592</v>
      </c>
      <c r="B595" s="30"/>
      <c r="C595" s="35"/>
      <c r="D595" s="43"/>
      <c r="E595" s="65"/>
      <c r="F595" s="46"/>
      <c r="G595" s="46"/>
      <c r="H595" s="165"/>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1"/>
      <c r="P595" s="35"/>
      <c r="Q595" s="68"/>
      <c r="R595" s="68"/>
      <c r="S595" s="68"/>
      <c r="T595" s="68"/>
      <c r="U595" s="244" t="str">
        <f>IF(F595="","",Tabla1[[#This Row],[Fecha Inicio grupo]]+3*7-7)</f>
        <v/>
      </c>
      <c r="V595" s="245"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6"/>
      <c r="AP595" s="247" t="str">
        <f>IF(F595="","",IFERROR(VLOOKUP(SUBSTITUTE(SUBSTITUTE(Tabla1[[#This Row],[Uso Sistemas]],"T","P"),"N","F"),Parámetros!$M$2:$N$17,2,0),"Completar hasta 3ra sem. para evaluar a Probacionista"))</f>
        <v/>
      </c>
      <c r="AQ595" s="40"/>
      <c r="AR595" s="40"/>
      <c r="AS595" s="40"/>
      <c r="AT595" s="29"/>
      <c r="AU595" s="56"/>
      <c r="AV595" s="56"/>
      <c r="AW595" s="56"/>
      <c r="AX595" s="249" t="str">
        <f>IF(V595="","",EOMONTH(EDATE(Tabla1[[#This Row],[Fecha Finalización]],2),0))</f>
        <v/>
      </c>
      <c r="AY595" s="40"/>
      <c r="AZ595" s="250" t="str">
        <f>IF(V595="","",EOMONTH(EDATE(Tabla1[[#This Row],[Fecha Finalización]],3),0))</f>
        <v/>
      </c>
      <c r="BA595" s="40"/>
      <c r="BB595" s="40"/>
      <c r="BC595" s="237"/>
      <c r="BD595" s="235" t="str">
        <f>IF(F595="","",Tabla1[[#This Row],[sem 01]]&amp;Tabla1[[#This Row],[sem 02]]&amp;Tabla1[[#This Row],[sem 03]])</f>
        <v/>
      </c>
      <c r="BE595" s="236"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9"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10"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10"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10" t="str">
        <f>IF(Tabla1[[#This Row],[Fecha Inicio grupo]]="","",IFERROR(VLOOKUP(Tabla1[[#This Row],[Mes de Alta como miembro]],Parámetros!$AM$2:$AN$16,2,0),"01/01/1900"))</f>
        <v/>
      </c>
    </row>
    <row r="596" spans="1:63" ht="14.45">
      <c r="A596" s="69">
        <v>593</v>
      </c>
      <c r="B596" s="30"/>
      <c r="C596" s="35"/>
      <c r="D596" s="43"/>
      <c r="E596" s="65"/>
      <c r="F596" s="46"/>
      <c r="G596" s="46"/>
      <c r="H596" s="165"/>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1"/>
      <c r="P596" s="35"/>
      <c r="Q596" s="68"/>
      <c r="R596" s="68"/>
      <c r="S596" s="68"/>
      <c r="T596" s="68"/>
      <c r="U596" s="244" t="str">
        <f>IF(F596="","",Tabla1[[#This Row],[Fecha Inicio grupo]]+3*7-7)</f>
        <v/>
      </c>
      <c r="V596" s="245"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6"/>
      <c r="AP596" s="247" t="str">
        <f>IF(F596="","",IFERROR(VLOOKUP(SUBSTITUTE(SUBSTITUTE(Tabla1[[#This Row],[Uso Sistemas]],"T","P"),"N","F"),Parámetros!$M$2:$N$17,2,0),"Completar hasta 3ra sem. para evaluar a Probacionista"))</f>
        <v/>
      </c>
      <c r="AQ596" s="40"/>
      <c r="AR596" s="40"/>
      <c r="AS596" s="40"/>
      <c r="AT596" s="29"/>
      <c r="AU596" s="56"/>
      <c r="AV596" s="56"/>
      <c r="AW596" s="56"/>
      <c r="AX596" s="249" t="str">
        <f>IF(V596="","",EOMONTH(EDATE(Tabla1[[#This Row],[Fecha Finalización]],2),0))</f>
        <v/>
      </c>
      <c r="AY596" s="40"/>
      <c r="AZ596" s="250" t="str">
        <f>IF(V596="","",EOMONTH(EDATE(Tabla1[[#This Row],[Fecha Finalización]],3),0))</f>
        <v/>
      </c>
      <c r="BA596" s="40"/>
      <c r="BB596" s="40"/>
      <c r="BC596" s="237"/>
      <c r="BD596" s="235" t="str">
        <f>IF(F596="","",Tabla1[[#This Row],[sem 01]]&amp;Tabla1[[#This Row],[sem 02]]&amp;Tabla1[[#This Row],[sem 03]])</f>
        <v/>
      </c>
      <c r="BE596" s="236"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9"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10"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10"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10" t="str">
        <f>IF(Tabla1[[#This Row],[Fecha Inicio grupo]]="","",IFERROR(VLOOKUP(Tabla1[[#This Row],[Mes de Alta como miembro]],Parámetros!$AM$2:$AN$16,2,0),"01/01/1900"))</f>
        <v/>
      </c>
    </row>
    <row r="597" spans="1:63" ht="14.45">
      <c r="A597" s="69">
        <v>594</v>
      </c>
      <c r="B597" s="30"/>
      <c r="C597" s="35"/>
      <c r="D597" s="43"/>
      <c r="E597" s="65"/>
      <c r="F597" s="46"/>
      <c r="G597" s="46"/>
      <c r="H597" s="165"/>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1"/>
      <c r="P597" s="35"/>
      <c r="Q597" s="68"/>
      <c r="R597" s="68"/>
      <c r="S597" s="68"/>
      <c r="T597" s="68"/>
      <c r="U597" s="244" t="str">
        <f>IF(F597="","",Tabla1[[#This Row],[Fecha Inicio grupo]]+3*7-7)</f>
        <v/>
      </c>
      <c r="V597" s="245"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6"/>
      <c r="AP597" s="247" t="str">
        <f>IF(F597="","",IFERROR(VLOOKUP(SUBSTITUTE(SUBSTITUTE(Tabla1[[#This Row],[Uso Sistemas]],"T","P"),"N","F"),Parámetros!$M$2:$N$17,2,0),"Completar hasta 3ra sem. para evaluar a Probacionista"))</f>
        <v/>
      </c>
      <c r="AQ597" s="40"/>
      <c r="AR597" s="40"/>
      <c r="AS597" s="40"/>
      <c r="AT597" s="29"/>
      <c r="AU597" s="56"/>
      <c r="AV597" s="56"/>
      <c r="AW597" s="56"/>
      <c r="AX597" s="249" t="str">
        <f>IF(V597="","",EOMONTH(EDATE(Tabla1[[#This Row],[Fecha Finalización]],2),0))</f>
        <v/>
      </c>
      <c r="AY597" s="40"/>
      <c r="AZ597" s="250" t="str">
        <f>IF(V597="","",EOMONTH(EDATE(Tabla1[[#This Row],[Fecha Finalización]],3),0))</f>
        <v/>
      </c>
      <c r="BA597" s="40"/>
      <c r="BB597" s="40"/>
      <c r="BC597" s="237"/>
      <c r="BD597" s="235" t="str">
        <f>IF(F597="","",Tabla1[[#This Row],[sem 01]]&amp;Tabla1[[#This Row],[sem 02]]&amp;Tabla1[[#This Row],[sem 03]])</f>
        <v/>
      </c>
      <c r="BE597" s="236"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9"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10"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10"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10" t="str">
        <f>IF(Tabla1[[#This Row],[Fecha Inicio grupo]]="","",IFERROR(VLOOKUP(Tabla1[[#This Row],[Mes de Alta como miembro]],Parámetros!$AM$2:$AN$16,2,0),"01/01/1900"))</f>
        <v/>
      </c>
    </row>
    <row r="598" spans="1:63" ht="14.45">
      <c r="A598" s="69">
        <v>595</v>
      </c>
      <c r="B598" s="30"/>
      <c r="C598" s="35"/>
      <c r="D598" s="43"/>
      <c r="E598" s="65"/>
      <c r="F598" s="46"/>
      <c r="G598" s="46"/>
      <c r="H598" s="165"/>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1"/>
      <c r="P598" s="35"/>
      <c r="Q598" s="68"/>
      <c r="R598" s="68"/>
      <c r="S598" s="68"/>
      <c r="T598" s="68"/>
      <c r="U598" s="244" t="str">
        <f>IF(F598="","",Tabla1[[#This Row],[Fecha Inicio grupo]]+3*7-7)</f>
        <v/>
      </c>
      <c r="V598" s="245"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6"/>
      <c r="AP598" s="247" t="str">
        <f>IF(F598="","",IFERROR(VLOOKUP(SUBSTITUTE(SUBSTITUTE(Tabla1[[#This Row],[Uso Sistemas]],"T","P"),"N","F"),Parámetros!$M$2:$N$17,2,0),"Completar hasta 3ra sem. para evaluar a Probacionista"))</f>
        <v/>
      </c>
      <c r="AQ598" s="40"/>
      <c r="AR598" s="40"/>
      <c r="AS598" s="40"/>
      <c r="AT598" s="29"/>
      <c r="AU598" s="56"/>
      <c r="AV598" s="56"/>
      <c r="AW598" s="56"/>
      <c r="AX598" s="249" t="str">
        <f>IF(V598="","",EOMONTH(EDATE(Tabla1[[#This Row],[Fecha Finalización]],2),0))</f>
        <v/>
      </c>
      <c r="AY598" s="40"/>
      <c r="AZ598" s="250" t="str">
        <f>IF(V598="","",EOMONTH(EDATE(Tabla1[[#This Row],[Fecha Finalización]],3),0))</f>
        <v/>
      </c>
      <c r="BA598" s="40"/>
      <c r="BB598" s="40"/>
      <c r="BC598" s="237"/>
      <c r="BD598" s="235" t="str">
        <f>IF(F598="","",Tabla1[[#This Row],[sem 01]]&amp;Tabla1[[#This Row],[sem 02]]&amp;Tabla1[[#This Row],[sem 03]])</f>
        <v/>
      </c>
      <c r="BE598" s="236"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9"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10"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10"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10" t="str">
        <f>IF(Tabla1[[#This Row],[Fecha Inicio grupo]]="","",IFERROR(VLOOKUP(Tabla1[[#This Row],[Mes de Alta como miembro]],Parámetros!$AM$2:$AN$16,2,0),"01/01/1900"))</f>
        <v/>
      </c>
    </row>
    <row r="599" spans="1:63" ht="14.45">
      <c r="A599" s="69">
        <v>596</v>
      </c>
      <c r="B599" s="30"/>
      <c r="C599" s="35"/>
      <c r="D599" s="43"/>
      <c r="E599" s="65"/>
      <c r="F599" s="46"/>
      <c r="G599" s="46"/>
      <c r="H599" s="165"/>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1"/>
      <c r="P599" s="35"/>
      <c r="Q599" s="68"/>
      <c r="R599" s="68"/>
      <c r="S599" s="68"/>
      <c r="T599" s="68"/>
      <c r="U599" s="244" t="str">
        <f>IF(F599="","",Tabla1[[#This Row],[Fecha Inicio grupo]]+3*7-7)</f>
        <v/>
      </c>
      <c r="V599" s="245"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6"/>
      <c r="AP599" s="247" t="str">
        <f>IF(F599="","",IFERROR(VLOOKUP(SUBSTITUTE(SUBSTITUTE(Tabla1[[#This Row],[Uso Sistemas]],"T","P"),"N","F"),Parámetros!$M$2:$N$17,2,0),"Completar hasta 3ra sem. para evaluar a Probacionista"))</f>
        <v/>
      </c>
      <c r="AQ599" s="40"/>
      <c r="AR599" s="40"/>
      <c r="AS599" s="40"/>
      <c r="AT599" s="29"/>
      <c r="AU599" s="56"/>
      <c r="AV599" s="56"/>
      <c r="AW599" s="56"/>
      <c r="AX599" s="249" t="str">
        <f>IF(V599="","",EOMONTH(EDATE(Tabla1[[#This Row],[Fecha Finalización]],2),0))</f>
        <v/>
      </c>
      <c r="AY599" s="40"/>
      <c r="AZ599" s="250" t="str">
        <f>IF(V599="","",EOMONTH(EDATE(Tabla1[[#This Row],[Fecha Finalización]],3),0))</f>
        <v/>
      </c>
      <c r="BA599" s="40"/>
      <c r="BB599" s="40"/>
      <c r="BC599" s="237"/>
      <c r="BD599" s="235" t="str">
        <f>IF(F599="","",Tabla1[[#This Row],[sem 01]]&amp;Tabla1[[#This Row],[sem 02]]&amp;Tabla1[[#This Row],[sem 03]])</f>
        <v/>
      </c>
      <c r="BE599" s="236"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9"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10"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10"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10" t="str">
        <f>IF(Tabla1[[#This Row],[Fecha Inicio grupo]]="","",IFERROR(VLOOKUP(Tabla1[[#This Row],[Mes de Alta como miembro]],Parámetros!$AM$2:$AN$16,2,0),"01/01/1900"))</f>
        <v/>
      </c>
    </row>
    <row r="600" spans="1:63" ht="14.45">
      <c r="A600" s="69">
        <v>597</v>
      </c>
      <c r="B600" s="30"/>
      <c r="C600" s="35"/>
      <c r="D600" s="43"/>
      <c r="E600" s="65"/>
      <c r="F600" s="46"/>
      <c r="G600" s="46"/>
      <c r="H600" s="165"/>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1"/>
      <c r="P600" s="35"/>
      <c r="Q600" s="68"/>
      <c r="R600" s="68"/>
      <c r="S600" s="68"/>
      <c r="T600" s="68"/>
      <c r="U600" s="244" t="str">
        <f>IF(F600="","",Tabla1[[#This Row],[Fecha Inicio grupo]]+3*7-7)</f>
        <v/>
      </c>
      <c r="V600" s="245"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6"/>
      <c r="AP600" s="247" t="str">
        <f>IF(F600="","",IFERROR(VLOOKUP(SUBSTITUTE(SUBSTITUTE(Tabla1[[#This Row],[Uso Sistemas]],"T","P"),"N","F"),Parámetros!$M$2:$N$17,2,0),"Completar hasta 3ra sem. para evaluar a Probacionista"))</f>
        <v/>
      </c>
      <c r="AQ600" s="40"/>
      <c r="AR600" s="40"/>
      <c r="AS600" s="40"/>
      <c r="AT600" s="29"/>
      <c r="AU600" s="56"/>
      <c r="AV600" s="56"/>
      <c r="AW600" s="56"/>
      <c r="AX600" s="249" t="str">
        <f>IF(V600="","",EOMONTH(EDATE(Tabla1[[#This Row],[Fecha Finalización]],2),0))</f>
        <v/>
      </c>
      <c r="AY600" s="40"/>
      <c r="AZ600" s="250" t="str">
        <f>IF(V600="","",EOMONTH(EDATE(Tabla1[[#This Row],[Fecha Finalización]],3),0))</f>
        <v/>
      </c>
      <c r="BA600" s="40"/>
      <c r="BB600" s="40"/>
      <c r="BC600" s="237"/>
      <c r="BD600" s="235" t="str">
        <f>IF(F600="","",Tabla1[[#This Row],[sem 01]]&amp;Tabla1[[#This Row],[sem 02]]&amp;Tabla1[[#This Row],[sem 03]])</f>
        <v/>
      </c>
      <c r="BE600" s="236"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9"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10"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10"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10" t="str">
        <f>IF(Tabla1[[#This Row],[Fecha Inicio grupo]]="","",IFERROR(VLOOKUP(Tabla1[[#This Row],[Mes de Alta como miembro]],Parámetros!$AM$2:$AN$16,2,0),"01/01/1900"))</f>
        <v/>
      </c>
    </row>
    <row r="601" spans="1:63" ht="14.45">
      <c r="A601" s="69">
        <v>598</v>
      </c>
      <c r="B601" s="30"/>
      <c r="C601" s="35"/>
      <c r="D601" s="43"/>
      <c r="E601" s="65"/>
      <c r="F601" s="46"/>
      <c r="G601" s="46"/>
      <c r="H601" s="165"/>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1"/>
      <c r="P601" s="35"/>
      <c r="Q601" s="68"/>
      <c r="R601" s="68"/>
      <c r="S601" s="68"/>
      <c r="T601" s="68"/>
      <c r="U601" s="244" t="str">
        <f>IF(F601="","",Tabla1[[#This Row],[Fecha Inicio grupo]]+3*7-7)</f>
        <v/>
      </c>
      <c r="V601" s="245"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6"/>
      <c r="AP601" s="247" t="str">
        <f>IF(F601="","",IFERROR(VLOOKUP(SUBSTITUTE(SUBSTITUTE(Tabla1[[#This Row],[Uso Sistemas]],"T","P"),"N","F"),Parámetros!$M$2:$N$17,2,0),"Completar hasta 3ra sem. para evaluar a Probacionista"))</f>
        <v/>
      </c>
      <c r="AQ601" s="40"/>
      <c r="AR601" s="40"/>
      <c r="AS601" s="40"/>
      <c r="AT601" s="29"/>
      <c r="AU601" s="56"/>
      <c r="AV601" s="56"/>
      <c r="AW601" s="56"/>
      <c r="AX601" s="249" t="str">
        <f>IF(V601="","",EOMONTH(EDATE(Tabla1[[#This Row],[Fecha Finalización]],2),0))</f>
        <v/>
      </c>
      <c r="AY601" s="40"/>
      <c r="AZ601" s="250" t="str">
        <f>IF(V601="","",EOMONTH(EDATE(Tabla1[[#This Row],[Fecha Finalización]],3),0))</f>
        <v/>
      </c>
      <c r="BA601" s="40"/>
      <c r="BB601" s="40"/>
      <c r="BC601" s="237"/>
      <c r="BD601" s="235" t="str">
        <f>IF(F601="","",Tabla1[[#This Row],[sem 01]]&amp;Tabla1[[#This Row],[sem 02]]&amp;Tabla1[[#This Row],[sem 03]])</f>
        <v/>
      </c>
      <c r="BE601" s="236"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9"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10"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10"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10" t="str">
        <f>IF(Tabla1[[#This Row],[Fecha Inicio grupo]]="","",IFERROR(VLOOKUP(Tabla1[[#This Row],[Mes de Alta como miembro]],Parámetros!$AM$2:$AN$16,2,0),"01/01/1900"))</f>
        <v/>
      </c>
    </row>
    <row r="602" spans="1:63" ht="14.45">
      <c r="A602" s="69">
        <v>599</v>
      </c>
      <c r="B602" s="30"/>
      <c r="C602" s="35"/>
      <c r="D602" s="43"/>
      <c r="E602" s="65"/>
      <c r="F602" s="46"/>
      <c r="G602" s="46"/>
      <c r="H602" s="165"/>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1"/>
      <c r="P602" s="35"/>
      <c r="Q602" s="68"/>
      <c r="R602" s="68"/>
      <c r="S602" s="68"/>
      <c r="T602" s="68"/>
      <c r="U602" s="244" t="str">
        <f>IF(F602="","",Tabla1[[#This Row],[Fecha Inicio grupo]]+3*7-7)</f>
        <v/>
      </c>
      <c r="V602" s="245"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6"/>
      <c r="AP602" s="247" t="str">
        <f>IF(F602="","",IFERROR(VLOOKUP(SUBSTITUTE(SUBSTITUTE(Tabla1[[#This Row],[Uso Sistemas]],"T","P"),"N","F"),Parámetros!$M$2:$N$17,2,0),"Completar hasta 3ra sem. para evaluar a Probacionista"))</f>
        <v/>
      </c>
      <c r="AQ602" s="40"/>
      <c r="AR602" s="40"/>
      <c r="AS602" s="40"/>
      <c r="AT602" s="29"/>
      <c r="AU602" s="56"/>
      <c r="AV602" s="56"/>
      <c r="AW602" s="56"/>
      <c r="AX602" s="249" t="str">
        <f>IF(V602="","",EOMONTH(EDATE(Tabla1[[#This Row],[Fecha Finalización]],2),0))</f>
        <v/>
      </c>
      <c r="AY602" s="40"/>
      <c r="AZ602" s="250" t="str">
        <f>IF(V602="","",EOMONTH(EDATE(Tabla1[[#This Row],[Fecha Finalización]],3),0))</f>
        <v/>
      </c>
      <c r="BA602" s="40"/>
      <c r="BB602" s="40"/>
      <c r="BC602" s="237"/>
      <c r="BD602" s="235" t="str">
        <f>IF(F602="","",Tabla1[[#This Row],[sem 01]]&amp;Tabla1[[#This Row],[sem 02]]&amp;Tabla1[[#This Row],[sem 03]])</f>
        <v/>
      </c>
      <c r="BE602" s="236"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9"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10"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10"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10" t="str">
        <f>IF(Tabla1[[#This Row],[Fecha Inicio grupo]]="","",IFERROR(VLOOKUP(Tabla1[[#This Row],[Mes de Alta como miembro]],Parámetros!$AM$2:$AN$16,2,0),"01/01/1900"))</f>
        <v/>
      </c>
    </row>
    <row r="603" spans="1:63" ht="14.45">
      <c r="A603" s="69">
        <v>600</v>
      </c>
      <c r="B603" s="30"/>
      <c r="C603" s="35"/>
      <c r="D603" s="43"/>
      <c r="E603" s="65"/>
      <c r="F603" s="46"/>
      <c r="G603" s="46"/>
      <c r="H603" s="165"/>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1"/>
      <c r="P603" s="35"/>
      <c r="Q603" s="68"/>
      <c r="R603" s="68"/>
      <c r="S603" s="68"/>
      <c r="T603" s="68"/>
      <c r="U603" s="244" t="str">
        <f>IF(F603="","",Tabla1[[#This Row],[Fecha Inicio grupo]]+3*7-7)</f>
        <v/>
      </c>
      <c r="V603" s="245"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6"/>
      <c r="AP603" s="247" t="str">
        <f>IF(F603="","",IFERROR(VLOOKUP(SUBSTITUTE(SUBSTITUTE(Tabla1[[#This Row],[Uso Sistemas]],"T","P"),"N","F"),Parámetros!$M$2:$N$17,2,0),"Completar hasta 3ra sem. para evaluar a Probacionista"))</f>
        <v/>
      </c>
      <c r="AQ603" s="40"/>
      <c r="AR603" s="40"/>
      <c r="AS603" s="40"/>
      <c r="AT603" s="29"/>
      <c r="AU603" s="56"/>
      <c r="AV603" s="56"/>
      <c r="AW603" s="56"/>
      <c r="AX603" s="249" t="str">
        <f>IF(V603="","",EOMONTH(EDATE(Tabla1[[#This Row],[Fecha Finalización]],2),0))</f>
        <v/>
      </c>
      <c r="AY603" s="40"/>
      <c r="AZ603" s="250" t="str">
        <f>IF(V603="","",EOMONTH(EDATE(Tabla1[[#This Row],[Fecha Finalización]],3),0))</f>
        <v/>
      </c>
      <c r="BA603" s="40"/>
      <c r="BB603" s="40"/>
      <c r="BC603" s="237"/>
      <c r="BD603" s="235" t="str">
        <f>IF(F603="","",Tabla1[[#This Row],[sem 01]]&amp;Tabla1[[#This Row],[sem 02]]&amp;Tabla1[[#This Row],[sem 03]])</f>
        <v/>
      </c>
      <c r="BE603" s="236"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9"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10"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10"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10" t="str">
        <f>IF(Tabla1[[#This Row],[Fecha Inicio grupo]]="","",IFERROR(VLOOKUP(Tabla1[[#This Row],[Mes de Alta como miembro]],Parámetros!$AM$2:$AN$16,2,0),"01/01/1900"))</f>
        <v/>
      </c>
    </row>
    <row r="604" spans="1:63" ht="14.45">
      <c r="A604" s="69">
        <v>601</v>
      </c>
      <c r="B604" s="30"/>
      <c r="C604" s="35"/>
      <c r="D604" s="43"/>
      <c r="E604" s="65"/>
      <c r="F604" s="46"/>
      <c r="G604" s="46"/>
      <c r="H604" s="165"/>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1"/>
      <c r="P604" s="35"/>
      <c r="Q604" s="68"/>
      <c r="R604" s="68"/>
      <c r="S604" s="68"/>
      <c r="T604" s="68"/>
      <c r="U604" s="244" t="str">
        <f>IF(F604="","",Tabla1[[#This Row],[Fecha Inicio grupo]]+3*7-7)</f>
        <v/>
      </c>
      <c r="V604" s="245"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6"/>
      <c r="AP604" s="247" t="str">
        <f>IF(F604="","",IFERROR(VLOOKUP(SUBSTITUTE(SUBSTITUTE(Tabla1[[#This Row],[Uso Sistemas]],"T","P"),"N","F"),Parámetros!$M$2:$N$17,2,0),"Completar hasta 3ra sem. para evaluar a Probacionista"))</f>
        <v/>
      </c>
      <c r="AQ604" s="40"/>
      <c r="AR604" s="40"/>
      <c r="AS604" s="40"/>
      <c r="AT604" s="29"/>
      <c r="AU604" s="56"/>
      <c r="AV604" s="56"/>
      <c r="AW604" s="56"/>
      <c r="AX604" s="249" t="str">
        <f>IF(V604="","",EOMONTH(EDATE(Tabla1[[#This Row],[Fecha Finalización]],2),0))</f>
        <v/>
      </c>
      <c r="AY604" s="40"/>
      <c r="AZ604" s="250" t="str">
        <f>IF(V604="","",EOMONTH(EDATE(Tabla1[[#This Row],[Fecha Finalización]],3),0))</f>
        <v/>
      </c>
      <c r="BA604" s="40"/>
      <c r="BB604" s="40"/>
      <c r="BC604" s="237"/>
      <c r="BD604" s="235" t="str">
        <f>IF(F604="","",Tabla1[[#This Row],[sem 01]]&amp;Tabla1[[#This Row],[sem 02]]&amp;Tabla1[[#This Row],[sem 03]])</f>
        <v/>
      </c>
      <c r="BE604" s="236"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9"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10"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10"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10" t="str">
        <f>IF(Tabla1[[#This Row],[Fecha Inicio grupo]]="","",IFERROR(VLOOKUP(Tabla1[[#This Row],[Mes de Alta como miembro]],Parámetros!$AM$2:$AN$16,2,0),"01/01/1900"))</f>
        <v/>
      </c>
    </row>
    <row r="605" spans="1:63" ht="14.45">
      <c r="A605" s="69">
        <v>602</v>
      </c>
      <c r="B605" s="30"/>
      <c r="C605" s="35"/>
      <c r="D605" s="43"/>
      <c r="E605" s="65"/>
      <c r="F605" s="46"/>
      <c r="G605" s="46"/>
      <c r="H605" s="165"/>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1"/>
      <c r="P605" s="35"/>
      <c r="Q605" s="68"/>
      <c r="R605" s="68"/>
      <c r="S605" s="68"/>
      <c r="T605" s="68"/>
      <c r="U605" s="244" t="str">
        <f>IF(F605="","",Tabla1[[#This Row],[Fecha Inicio grupo]]+3*7-7)</f>
        <v/>
      </c>
      <c r="V605" s="245"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6"/>
      <c r="AP605" s="247" t="str">
        <f>IF(F605="","",IFERROR(VLOOKUP(SUBSTITUTE(SUBSTITUTE(Tabla1[[#This Row],[Uso Sistemas]],"T","P"),"N","F"),Parámetros!$M$2:$N$17,2,0),"Completar hasta 3ra sem. para evaluar a Probacionista"))</f>
        <v/>
      </c>
      <c r="AQ605" s="40"/>
      <c r="AR605" s="40"/>
      <c r="AS605" s="40"/>
      <c r="AT605" s="29"/>
      <c r="AU605" s="56"/>
      <c r="AV605" s="56"/>
      <c r="AW605" s="56"/>
      <c r="AX605" s="249" t="str">
        <f>IF(V605="","",EOMONTH(EDATE(Tabla1[[#This Row],[Fecha Finalización]],2),0))</f>
        <v/>
      </c>
      <c r="AY605" s="40"/>
      <c r="AZ605" s="250" t="str">
        <f>IF(V605="","",EOMONTH(EDATE(Tabla1[[#This Row],[Fecha Finalización]],3),0))</f>
        <v/>
      </c>
      <c r="BA605" s="40"/>
      <c r="BB605" s="40"/>
      <c r="BC605" s="237"/>
      <c r="BD605" s="235" t="str">
        <f>IF(F605="","",Tabla1[[#This Row],[sem 01]]&amp;Tabla1[[#This Row],[sem 02]]&amp;Tabla1[[#This Row],[sem 03]])</f>
        <v/>
      </c>
      <c r="BE605" s="236"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9"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10"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10"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10" t="str">
        <f>IF(Tabla1[[#This Row],[Fecha Inicio grupo]]="","",IFERROR(VLOOKUP(Tabla1[[#This Row],[Mes de Alta como miembro]],Parámetros!$AM$2:$AN$16,2,0),"01/01/1900"))</f>
        <v/>
      </c>
    </row>
    <row r="606" spans="1:63" ht="14.45">
      <c r="A606" s="69">
        <v>603</v>
      </c>
      <c r="B606" s="30"/>
      <c r="C606" s="35"/>
      <c r="D606" s="43"/>
      <c r="E606" s="65"/>
      <c r="F606" s="46"/>
      <c r="G606" s="46"/>
      <c r="H606" s="165"/>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1"/>
      <c r="P606" s="35"/>
      <c r="Q606" s="68"/>
      <c r="R606" s="68"/>
      <c r="S606" s="68"/>
      <c r="T606" s="68"/>
      <c r="U606" s="244" t="str">
        <f>IF(F606="","",Tabla1[[#This Row],[Fecha Inicio grupo]]+3*7-7)</f>
        <v/>
      </c>
      <c r="V606" s="245"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6"/>
      <c r="AP606" s="247" t="str">
        <f>IF(F606="","",IFERROR(VLOOKUP(SUBSTITUTE(SUBSTITUTE(Tabla1[[#This Row],[Uso Sistemas]],"T","P"),"N","F"),Parámetros!$M$2:$N$17,2,0),"Completar hasta 3ra sem. para evaluar a Probacionista"))</f>
        <v/>
      </c>
      <c r="AQ606" s="40"/>
      <c r="AR606" s="40"/>
      <c r="AS606" s="40"/>
      <c r="AT606" s="29"/>
      <c r="AU606" s="56"/>
      <c r="AV606" s="56"/>
      <c r="AW606" s="56"/>
      <c r="AX606" s="249" t="str">
        <f>IF(V606="","",EOMONTH(EDATE(Tabla1[[#This Row],[Fecha Finalización]],2),0))</f>
        <v/>
      </c>
      <c r="AY606" s="40"/>
      <c r="AZ606" s="250" t="str">
        <f>IF(V606="","",EOMONTH(EDATE(Tabla1[[#This Row],[Fecha Finalización]],3),0))</f>
        <v/>
      </c>
      <c r="BA606" s="40"/>
      <c r="BB606" s="40"/>
      <c r="BC606" s="237"/>
      <c r="BD606" s="235" t="str">
        <f>IF(F606="","",Tabla1[[#This Row],[sem 01]]&amp;Tabla1[[#This Row],[sem 02]]&amp;Tabla1[[#This Row],[sem 03]])</f>
        <v/>
      </c>
      <c r="BE606" s="236"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9"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10"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10"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10" t="str">
        <f>IF(Tabla1[[#This Row],[Fecha Inicio grupo]]="","",IFERROR(VLOOKUP(Tabla1[[#This Row],[Mes de Alta como miembro]],Parámetros!$AM$2:$AN$16,2,0),"01/01/1900"))</f>
        <v/>
      </c>
    </row>
    <row r="607" spans="1:63" ht="14.45">
      <c r="A607" s="69">
        <v>604</v>
      </c>
      <c r="B607" s="30"/>
      <c r="C607" s="35"/>
      <c r="D607" s="43"/>
      <c r="E607" s="65"/>
      <c r="F607" s="46"/>
      <c r="G607" s="46"/>
      <c r="H607" s="165"/>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1"/>
      <c r="P607" s="35"/>
      <c r="Q607" s="68"/>
      <c r="R607" s="68"/>
      <c r="S607" s="68"/>
      <c r="T607" s="68"/>
      <c r="U607" s="244" t="str">
        <f>IF(F607="","",Tabla1[[#This Row],[Fecha Inicio grupo]]+3*7-7)</f>
        <v/>
      </c>
      <c r="V607" s="245"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6"/>
      <c r="AP607" s="247" t="str">
        <f>IF(F607="","",IFERROR(VLOOKUP(SUBSTITUTE(SUBSTITUTE(Tabla1[[#This Row],[Uso Sistemas]],"T","P"),"N","F"),Parámetros!$M$2:$N$17,2,0),"Completar hasta 3ra sem. para evaluar a Probacionista"))</f>
        <v/>
      </c>
      <c r="AQ607" s="40"/>
      <c r="AR607" s="40"/>
      <c r="AS607" s="40"/>
      <c r="AT607" s="29"/>
      <c r="AU607" s="56"/>
      <c r="AV607" s="56"/>
      <c r="AW607" s="56"/>
      <c r="AX607" s="249" t="str">
        <f>IF(V607="","",EOMONTH(EDATE(Tabla1[[#This Row],[Fecha Finalización]],2),0))</f>
        <v/>
      </c>
      <c r="AY607" s="40"/>
      <c r="AZ607" s="250" t="str">
        <f>IF(V607="","",EOMONTH(EDATE(Tabla1[[#This Row],[Fecha Finalización]],3),0))</f>
        <v/>
      </c>
      <c r="BA607" s="40"/>
      <c r="BB607" s="40"/>
      <c r="BC607" s="237"/>
      <c r="BD607" s="235" t="str">
        <f>IF(F607="","",Tabla1[[#This Row],[sem 01]]&amp;Tabla1[[#This Row],[sem 02]]&amp;Tabla1[[#This Row],[sem 03]])</f>
        <v/>
      </c>
      <c r="BE607" s="236"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9"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10"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10"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10" t="str">
        <f>IF(Tabla1[[#This Row],[Fecha Inicio grupo]]="","",IFERROR(VLOOKUP(Tabla1[[#This Row],[Mes de Alta como miembro]],Parámetros!$AM$2:$AN$16,2,0),"01/01/1900"))</f>
        <v/>
      </c>
    </row>
    <row r="608" spans="1:63" ht="14.45">
      <c r="A608" s="69">
        <v>605</v>
      </c>
      <c r="B608" s="30"/>
      <c r="C608" s="35"/>
      <c r="D608" s="43"/>
      <c r="E608" s="65"/>
      <c r="F608" s="46"/>
      <c r="G608" s="46"/>
      <c r="H608" s="165"/>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1"/>
      <c r="P608" s="35"/>
      <c r="Q608" s="68"/>
      <c r="R608" s="68"/>
      <c r="S608" s="68"/>
      <c r="T608" s="68"/>
      <c r="U608" s="244" t="str">
        <f>IF(F608="","",Tabla1[[#This Row],[Fecha Inicio grupo]]+3*7-7)</f>
        <v/>
      </c>
      <c r="V608" s="245"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6"/>
      <c r="AP608" s="247" t="str">
        <f>IF(F608="","",IFERROR(VLOOKUP(SUBSTITUTE(SUBSTITUTE(Tabla1[[#This Row],[Uso Sistemas]],"T","P"),"N","F"),Parámetros!$M$2:$N$17,2,0),"Completar hasta 3ra sem. para evaluar a Probacionista"))</f>
        <v/>
      </c>
      <c r="AQ608" s="40"/>
      <c r="AR608" s="40"/>
      <c r="AS608" s="40"/>
      <c r="AT608" s="29"/>
      <c r="AU608" s="56"/>
      <c r="AV608" s="56"/>
      <c r="AW608" s="56"/>
      <c r="AX608" s="249" t="str">
        <f>IF(V608="","",EOMONTH(EDATE(Tabla1[[#This Row],[Fecha Finalización]],2),0))</f>
        <v/>
      </c>
      <c r="AY608" s="40"/>
      <c r="AZ608" s="250" t="str">
        <f>IF(V608="","",EOMONTH(EDATE(Tabla1[[#This Row],[Fecha Finalización]],3),0))</f>
        <v/>
      </c>
      <c r="BA608" s="40"/>
      <c r="BB608" s="40"/>
      <c r="BC608" s="237"/>
      <c r="BD608" s="235" t="str">
        <f>IF(F608="","",Tabla1[[#This Row],[sem 01]]&amp;Tabla1[[#This Row],[sem 02]]&amp;Tabla1[[#This Row],[sem 03]])</f>
        <v/>
      </c>
      <c r="BE608" s="236"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9"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10"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10"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10" t="str">
        <f>IF(Tabla1[[#This Row],[Fecha Inicio grupo]]="","",IFERROR(VLOOKUP(Tabla1[[#This Row],[Mes de Alta como miembro]],Parámetros!$AM$2:$AN$16,2,0),"01/01/1900"))</f>
        <v/>
      </c>
    </row>
    <row r="609" spans="1:63" ht="14.45">
      <c r="A609" s="69">
        <v>606</v>
      </c>
      <c r="B609" s="30"/>
      <c r="C609" s="35"/>
      <c r="D609" s="43"/>
      <c r="E609" s="65"/>
      <c r="F609" s="46"/>
      <c r="G609" s="46"/>
      <c r="H609" s="165"/>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1"/>
      <c r="P609" s="35"/>
      <c r="Q609" s="68"/>
      <c r="R609" s="68"/>
      <c r="S609" s="68"/>
      <c r="T609" s="68"/>
      <c r="U609" s="244" t="str">
        <f>IF(F609="","",Tabla1[[#This Row],[Fecha Inicio grupo]]+3*7-7)</f>
        <v/>
      </c>
      <c r="V609" s="245"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6"/>
      <c r="AP609" s="247" t="str">
        <f>IF(F609="","",IFERROR(VLOOKUP(SUBSTITUTE(SUBSTITUTE(Tabla1[[#This Row],[Uso Sistemas]],"T","P"),"N","F"),Parámetros!$M$2:$N$17,2,0),"Completar hasta 3ra sem. para evaluar a Probacionista"))</f>
        <v/>
      </c>
      <c r="AQ609" s="40"/>
      <c r="AR609" s="40"/>
      <c r="AS609" s="40"/>
      <c r="AT609" s="29"/>
      <c r="AU609" s="56"/>
      <c r="AV609" s="56"/>
      <c r="AW609" s="56"/>
      <c r="AX609" s="249" t="str">
        <f>IF(V609="","",EOMONTH(EDATE(Tabla1[[#This Row],[Fecha Finalización]],2),0))</f>
        <v/>
      </c>
      <c r="AY609" s="40"/>
      <c r="AZ609" s="250" t="str">
        <f>IF(V609="","",EOMONTH(EDATE(Tabla1[[#This Row],[Fecha Finalización]],3),0))</f>
        <v/>
      </c>
      <c r="BA609" s="40"/>
      <c r="BB609" s="40"/>
      <c r="BC609" s="237"/>
      <c r="BD609" s="235" t="str">
        <f>IF(F609="","",Tabla1[[#This Row],[sem 01]]&amp;Tabla1[[#This Row],[sem 02]]&amp;Tabla1[[#This Row],[sem 03]])</f>
        <v/>
      </c>
      <c r="BE609" s="236"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9"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10"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10"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10" t="str">
        <f>IF(Tabla1[[#This Row],[Fecha Inicio grupo]]="","",IFERROR(VLOOKUP(Tabla1[[#This Row],[Mes de Alta como miembro]],Parámetros!$AM$2:$AN$16,2,0),"01/01/1900"))</f>
        <v/>
      </c>
    </row>
    <row r="610" spans="1:63" ht="14.45">
      <c r="A610" s="69">
        <v>607</v>
      </c>
      <c r="B610" s="30"/>
      <c r="C610" s="35"/>
      <c r="D610" s="43"/>
      <c r="E610" s="65"/>
      <c r="F610" s="46"/>
      <c r="G610" s="46"/>
      <c r="H610" s="165"/>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1"/>
      <c r="P610" s="35"/>
      <c r="Q610" s="68"/>
      <c r="R610" s="68"/>
      <c r="S610" s="68"/>
      <c r="T610" s="68"/>
      <c r="U610" s="244" t="str">
        <f>IF(F610="","",Tabla1[[#This Row],[Fecha Inicio grupo]]+3*7-7)</f>
        <v/>
      </c>
      <c r="V610" s="245"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6"/>
      <c r="AP610" s="247" t="str">
        <f>IF(F610="","",IFERROR(VLOOKUP(SUBSTITUTE(SUBSTITUTE(Tabla1[[#This Row],[Uso Sistemas]],"T","P"),"N","F"),Parámetros!$M$2:$N$17,2,0),"Completar hasta 3ra sem. para evaluar a Probacionista"))</f>
        <v/>
      </c>
      <c r="AQ610" s="40"/>
      <c r="AR610" s="40"/>
      <c r="AS610" s="40"/>
      <c r="AT610" s="29"/>
      <c r="AU610" s="56"/>
      <c r="AV610" s="56"/>
      <c r="AW610" s="56"/>
      <c r="AX610" s="249" t="str">
        <f>IF(V610="","",EOMONTH(EDATE(Tabla1[[#This Row],[Fecha Finalización]],2),0))</f>
        <v/>
      </c>
      <c r="AY610" s="40"/>
      <c r="AZ610" s="250" t="str">
        <f>IF(V610="","",EOMONTH(EDATE(Tabla1[[#This Row],[Fecha Finalización]],3),0))</f>
        <v/>
      </c>
      <c r="BA610" s="40"/>
      <c r="BB610" s="40"/>
      <c r="BC610" s="237"/>
      <c r="BD610" s="235" t="str">
        <f>IF(F610="","",Tabla1[[#This Row],[sem 01]]&amp;Tabla1[[#This Row],[sem 02]]&amp;Tabla1[[#This Row],[sem 03]])</f>
        <v/>
      </c>
      <c r="BE610" s="236"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9"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10"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10"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10" t="str">
        <f>IF(Tabla1[[#This Row],[Fecha Inicio grupo]]="","",IFERROR(VLOOKUP(Tabla1[[#This Row],[Mes de Alta como miembro]],Parámetros!$AM$2:$AN$16,2,0),"01/01/1900"))</f>
        <v/>
      </c>
    </row>
    <row r="611" spans="1:63" ht="14.45">
      <c r="A611" s="69">
        <v>608</v>
      </c>
      <c r="B611" s="30"/>
      <c r="C611" s="35"/>
      <c r="D611" s="43"/>
      <c r="E611" s="65"/>
      <c r="F611" s="46"/>
      <c r="G611" s="46"/>
      <c r="H611" s="165"/>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1"/>
      <c r="P611" s="35"/>
      <c r="Q611" s="68"/>
      <c r="R611" s="68"/>
      <c r="S611" s="68"/>
      <c r="T611" s="68"/>
      <c r="U611" s="244" t="str">
        <f>IF(F611="","",Tabla1[[#This Row],[Fecha Inicio grupo]]+3*7-7)</f>
        <v/>
      </c>
      <c r="V611" s="245"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6"/>
      <c r="AP611" s="247" t="str">
        <f>IF(F611="","",IFERROR(VLOOKUP(SUBSTITUTE(SUBSTITUTE(Tabla1[[#This Row],[Uso Sistemas]],"T","P"),"N","F"),Parámetros!$M$2:$N$17,2,0),"Completar hasta 3ra sem. para evaluar a Probacionista"))</f>
        <v/>
      </c>
      <c r="AQ611" s="40"/>
      <c r="AR611" s="40"/>
      <c r="AS611" s="40"/>
      <c r="AT611" s="29"/>
      <c r="AU611" s="56"/>
      <c r="AV611" s="56"/>
      <c r="AW611" s="56"/>
      <c r="AX611" s="249" t="str">
        <f>IF(V611="","",EOMONTH(EDATE(Tabla1[[#This Row],[Fecha Finalización]],2),0))</f>
        <v/>
      </c>
      <c r="AY611" s="40"/>
      <c r="AZ611" s="250" t="str">
        <f>IF(V611="","",EOMONTH(EDATE(Tabla1[[#This Row],[Fecha Finalización]],3),0))</f>
        <v/>
      </c>
      <c r="BA611" s="40"/>
      <c r="BB611" s="40"/>
      <c r="BC611" s="237"/>
      <c r="BD611" s="235" t="str">
        <f>IF(F611="","",Tabla1[[#This Row],[sem 01]]&amp;Tabla1[[#This Row],[sem 02]]&amp;Tabla1[[#This Row],[sem 03]])</f>
        <v/>
      </c>
      <c r="BE611" s="236"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9"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10"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10"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10" t="str">
        <f>IF(Tabla1[[#This Row],[Fecha Inicio grupo]]="","",IFERROR(VLOOKUP(Tabla1[[#This Row],[Mes de Alta como miembro]],Parámetros!$AM$2:$AN$16,2,0),"01/01/1900"))</f>
        <v/>
      </c>
    </row>
    <row r="612" spans="1:63" ht="14.45">
      <c r="A612" s="69">
        <v>609</v>
      </c>
      <c r="B612" s="30"/>
      <c r="C612" s="35"/>
      <c r="D612" s="43"/>
      <c r="E612" s="65"/>
      <c r="F612" s="46"/>
      <c r="G612" s="46"/>
      <c r="H612" s="165"/>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1"/>
      <c r="P612" s="35"/>
      <c r="Q612" s="68"/>
      <c r="R612" s="68"/>
      <c r="S612" s="68"/>
      <c r="T612" s="68"/>
      <c r="U612" s="244" t="str">
        <f>IF(F612="","",Tabla1[[#This Row],[Fecha Inicio grupo]]+3*7-7)</f>
        <v/>
      </c>
      <c r="V612" s="245"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6"/>
      <c r="AP612" s="247" t="str">
        <f>IF(F612="","",IFERROR(VLOOKUP(SUBSTITUTE(SUBSTITUTE(Tabla1[[#This Row],[Uso Sistemas]],"T","P"),"N","F"),Parámetros!$M$2:$N$17,2,0),"Completar hasta 3ra sem. para evaluar a Probacionista"))</f>
        <v/>
      </c>
      <c r="AQ612" s="40"/>
      <c r="AR612" s="40"/>
      <c r="AS612" s="40"/>
      <c r="AT612" s="29"/>
      <c r="AU612" s="56"/>
      <c r="AV612" s="56"/>
      <c r="AW612" s="56"/>
      <c r="AX612" s="249" t="str">
        <f>IF(V612="","",EOMONTH(EDATE(Tabla1[[#This Row],[Fecha Finalización]],2),0))</f>
        <v/>
      </c>
      <c r="AY612" s="40"/>
      <c r="AZ612" s="250" t="str">
        <f>IF(V612="","",EOMONTH(EDATE(Tabla1[[#This Row],[Fecha Finalización]],3),0))</f>
        <v/>
      </c>
      <c r="BA612" s="40"/>
      <c r="BB612" s="40"/>
      <c r="BC612" s="237"/>
      <c r="BD612" s="235" t="str">
        <f>IF(F612="","",Tabla1[[#This Row],[sem 01]]&amp;Tabla1[[#This Row],[sem 02]]&amp;Tabla1[[#This Row],[sem 03]])</f>
        <v/>
      </c>
      <c r="BE612" s="236"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9"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10"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10"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10" t="str">
        <f>IF(Tabla1[[#This Row],[Fecha Inicio grupo]]="","",IFERROR(VLOOKUP(Tabla1[[#This Row],[Mes de Alta como miembro]],Parámetros!$AM$2:$AN$16,2,0),"01/01/1900"))</f>
        <v/>
      </c>
    </row>
    <row r="613" spans="1:63" ht="14.45">
      <c r="A613" s="69">
        <v>610</v>
      </c>
      <c r="B613" s="30"/>
      <c r="C613" s="35"/>
      <c r="D613" s="43"/>
      <c r="E613" s="65"/>
      <c r="F613" s="46"/>
      <c r="G613" s="46"/>
      <c r="H613" s="165"/>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1"/>
      <c r="P613" s="35"/>
      <c r="Q613" s="68"/>
      <c r="R613" s="68"/>
      <c r="S613" s="68"/>
      <c r="T613" s="68"/>
      <c r="U613" s="244" t="str">
        <f>IF(F613="","",Tabla1[[#This Row],[Fecha Inicio grupo]]+3*7-7)</f>
        <v/>
      </c>
      <c r="V613" s="245"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6"/>
      <c r="AP613" s="247" t="str">
        <f>IF(F613="","",IFERROR(VLOOKUP(SUBSTITUTE(SUBSTITUTE(Tabla1[[#This Row],[Uso Sistemas]],"T","P"),"N","F"),Parámetros!$M$2:$N$17,2,0),"Completar hasta 3ra sem. para evaluar a Probacionista"))</f>
        <v/>
      </c>
      <c r="AQ613" s="40"/>
      <c r="AR613" s="40"/>
      <c r="AS613" s="40"/>
      <c r="AT613" s="29"/>
      <c r="AU613" s="56"/>
      <c r="AV613" s="56"/>
      <c r="AW613" s="56"/>
      <c r="AX613" s="249" t="str">
        <f>IF(V613="","",EOMONTH(EDATE(Tabla1[[#This Row],[Fecha Finalización]],2),0))</f>
        <v/>
      </c>
      <c r="AY613" s="40"/>
      <c r="AZ613" s="250" t="str">
        <f>IF(V613="","",EOMONTH(EDATE(Tabla1[[#This Row],[Fecha Finalización]],3),0))</f>
        <v/>
      </c>
      <c r="BA613" s="40"/>
      <c r="BB613" s="40"/>
      <c r="BC613" s="237"/>
      <c r="BD613" s="235" t="str">
        <f>IF(F613="","",Tabla1[[#This Row],[sem 01]]&amp;Tabla1[[#This Row],[sem 02]]&amp;Tabla1[[#This Row],[sem 03]])</f>
        <v/>
      </c>
      <c r="BE613" s="236"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9"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10"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10"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10" t="str">
        <f>IF(Tabla1[[#This Row],[Fecha Inicio grupo]]="","",IFERROR(VLOOKUP(Tabla1[[#This Row],[Mes de Alta como miembro]],Parámetros!$AM$2:$AN$16,2,0),"01/01/1900"))</f>
        <v/>
      </c>
    </row>
    <row r="614" spans="1:63" ht="14.45">
      <c r="A614" s="69">
        <v>611</v>
      </c>
      <c r="B614" s="30"/>
      <c r="C614" s="35"/>
      <c r="D614" s="43"/>
      <c r="E614" s="65"/>
      <c r="F614" s="46"/>
      <c r="G614" s="46"/>
      <c r="H614" s="165"/>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1"/>
      <c r="P614" s="35"/>
      <c r="Q614" s="68"/>
      <c r="R614" s="68"/>
      <c r="S614" s="68"/>
      <c r="T614" s="68"/>
      <c r="U614" s="244" t="str">
        <f>IF(F614="","",Tabla1[[#This Row],[Fecha Inicio grupo]]+3*7-7)</f>
        <v/>
      </c>
      <c r="V614" s="245"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6"/>
      <c r="AP614" s="247" t="str">
        <f>IF(F614="","",IFERROR(VLOOKUP(SUBSTITUTE(SUBSTITUTE(Tabla1[[#This Row],[Uso Sistemas]],"T","P"),"N","F"),Parámetros!$M$2:$N$17,2,0),"Completar hasta 3ra sem. para evaluar a Probacionista"))</f>
        <v/>
      </c>
      <c r="AQ614" s="40"/>
      <c r="AR614" s="40"/>
      <c r="AS614" s="40"/>
      <c r="AT614" s="29"/>
      <c r="AU614" s="56"/>
      <c r="AV614" s="56"/>
      <c r="AW614" s="56"/>
      <c r="AX614" s="249" t="str">
        <f>IF(V614="","",EOMONTH(EDATE(Tabla1[[#This Row],[Fecha Finalización]],2),0))</f>
        <v/>
      </c>
      <c r="AY614" s="40"/>
      <c r="AZ614" s="250" t="str">
        <f>IF(V614="","",EOMONTH(EDATE(Tabla1[[#This Row],[Fecha Finalización]],3),0))</f>
        <v/>
      </c>
      <c r="BA614" s="40"/>
      <c r="BB614" s="40"/>
      <c r="BC614" s="237"/>
      <c r="BD614" s="235" t="str">
        <f>IF(F614="","",Tabla1[[#This Row],[sem 01]]&amp;Tabla1[[#This Row],[sem 02]]&amp;Tabla1[[#This Row],[sem 03]])</f>
        <v/>
      </c>
      <c r="BE614" s="236"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9"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10"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10"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10" t="str">
        <f>IF(Tabla1[[#This Row],[Fecha Inicio grupo]]="","",IFERROR(VLOOKUP(Tabla1[[#This Row],[Mes de Alta como miembro]],Parámetros!$AM$2:$AN$16,2,0),"01/01/1900"))</f>
        <v/>
      </c>
    </row>
    <row r="615" spans="1:63" ht="14.45">
      <c r="A615" s="69">
        <v>612</v>
      </c>
      <c r="B615" s="30"/>
      <c r="C615" s="35"/>
      <c r="D615" s="43"/>
      <c r="E615" s="65"/>
      <c r="F615" s="46"/>
      <c r="G615" s="46"/>
      <c r="H615" s="165"/>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1"/>
      <c r="P615" s="35"/>
      <c r="Q615" s="68"/>
      <c r="R615" s="68"/>
      <c r="S615" s="68"/>
      <c r="T615" s="68"/>
      <c r="U615" s="244" t="str">
        <f>IF(F615="","",Tabla1[[#This Row],[Fecha Inicio grupo]]+3*7-7)</f>
        <v/>
      </c>
      <c r="V615" s="245"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6"/>
      <c r="AP615" s="247" t="str">
        <f>IF(F615="","",IFERROR(VLOOKUP(SUBSTITUTE(SUBSTITUTE(Tabla1[[#This Row],[Uso Sistemas]],"T","P"),"N","F"),Parámetros!$M$2:$N$17,2,0),"Completar hasta 3ra sem. para evaluar a Probacionista"))</f>
        <v/>
      </c>
      <c r="AQ615" s="40"/>
      <c r="AR615" s="40"/>
      <c r="AS615" s="40"/>
      <c r="AT615" s="29"/>
      <c r="AU615" s="56"/>
      <c r="AV615" s="56"/>
      <c r="AW615" s="56"/>
      <c r="AX615" s="249" t="str">
        <f>IF(V615="","",EOMONTH(EDATE(Tabla1[[#This Row],[Fecha Finalización]],2),0))</f>
        <v/>
      </c>
      <c r="AY615" s="40"/>
      <c r="AZ615" s="250" t="str">
        <f>IF(V615="","",EOMONTH(EDATE(Tabla1[[#This Row],[Fecha Finalización]],3),0))</f>
        <v/>
      </c>
      <c r="BA615" s="40"/>
      <c r="BB615" s="40"/>
      <c r="BC615" s="237"/>
      <c r="BD615" s="235" t="str">
        <f>IF(F615="","",Tabla1[[#This Row],[sem 01]]&amp;Tabla1[[#This Row],[sem 02]]&amp;Tabla1[[#This Row],[sem 03]])</f>
        <v/>
      </c>
      <c r="BE615" s="236"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9"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10"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10"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10" t="str">
        <f>IF(Tabla1[[#This Row],[Fecha Inicio grupo]]="","",IFERROR(VLOOKUP(Tabla1[[#This Row],[Mes de Alta como miembro]],Parámetros!$AM$2:$AN$16,2,0),"01/01/1900"))</f>
        <v/>
      </c>
    </row>
    <row r="616" spans="1:63" ht="14.45">
      <c r="A616" s="69">
        <v>613</v>
      </c>
      <c r="B616" s="30"/>
      <c r="C616" s="35"/>
      <c r="D616" s="43"/>
      <c r="E616" s="65"/>
      <c r="F616" s="46"/>
      <c r="G616" s="46"/>
      <c r="H616" s="165"/>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1"/>
      <c r="P616" s="35"/>
      <c r="Q616" s="68"/>
      <c r="R616" s="68"/>
      <c r="S616" s="68"/>
      <c r="T616" s="68"/>
      <c r="U616" s="244" t="str">
        <f>IF(F616="","",Tabla1[[#This Row],[Fecha Inicio grupo]]+3*7-7)</f>
        <v/>
      </c>
      <c r="V616" s="245"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6"/>
      <c r="AP616" s="247" t="str">
        <f>IF(F616="","",IFERROR(VLOOKUP(SUBSTITUTE(SUBSTITUTE(Tabla1[[#This Row],[Uso Sistemas]],"T","P"),"N","F"),Parámetros!$M$2:$N$17,2,0),"Completar hasta 3ra sem. para evaluar a Probacionista"))</f>
        <v/>
      </c>
      <c r="AQ616" s="40"/>
      <c r="AR616" s="40"/>
      <c r="AS616" s="40"/>
      <c r="AT616" s="29"/>
      <c r="AU616" s="56"/>
      <c r="AV616" s="56"/>
      <c r="AW616" s="56"/>
      <c r="AX616" s="249" t="str">
        <f>IF(V616="","",EOMONTH(EDATE(Tabla1[[#This Row],[Fecha Finalización]],2),0))</f>
        <v/>
      </c>
      <c r="AY616" s="40"/>
      <c r="AZ616" s="250" t="str">
        <f>IF(V616="","",EOMONTH(EDATE(Tabla1[[#This Row],[Fecha Finalización]],3),0))</f>
        <v/>
      </c>
      <c r="BA616" s="40"/>
      <c r="BB616" s="40"/>
      <c r="BC616" s="237"/>
      <c r="BD616" s="235" t="str">
        <f>IF(F616="","",Tabla1[[#This Row],[sem 01]]&amp;Tabla1[[#This Row],[sem 02]]&amp;Tabla1[[#This Row],[sem 03]])</f>
        <v/>
      </c>
      <c r="BE616" s="236"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9"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10"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10"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10" t="str">
        <f>IF(Tabla1[[#This Row],[Fecha Inicio grupo]]="","",IFERROR(VLOOKUP(Tabla1[[#This Row],[Mes de Alta como miembro]],Parámetros!$AM$2:$AN$16,2,0),"01/01/1900"))</f>
        <v/>
      </c>
    </row>
    <row r="617" spans="1:63" ht="14.45">
      <c r="A617" s="69">
        <v>614</v>
      </c>
      <c r="B617" s="30"/>
      <c r="C617" s="35"/>
      <c r="D617" s="43"/>
      <c r="E617" s="65"/>
      <c r="F617" s="46"/>
      <c r="G617" s="46"/>
      <c r="H617" s="165"/>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1"/>
      <c r="P617" s="35"/>
      <c r="Q617" s="68"/>
      <c r="R617" s="68"/>
      <c r="S617" s="68"/>
      <c r="T617" s="68"/>
      <c r="U617" s="244" t="str">
        <f>IF(F617="","",Tabla1[[#This Row],[Fecha Inicio grupo]]+3*7-7)</f>
        <v/>
      </c>
      <c r="V617" s="245"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6"/>
      <c r="AP617" s="247" t="str">
        <f>IF(F617="","",IFERROR(VLOOKUP(SUBSTITUTE(SUBSTITUTE(Tabla1[[#This Row],[Uso Sistemas]],"T","P"),"N","F"),Parámetros!$M$2:$N$17,2,0),"Completar hasta 3ra sem. para evaluar a Probacionista"))</f>
        <v/>
      </c>
      <c r="AQ617" s="40"/>
      <c r="AR617" s="40"/>
      <c r="AS617" s="40"/>
      <c r="AT617" s="29"/>
      <c r="AU617" s="56"/>
      <c r="AV617" s="56"/>
      <c r="AW617" s="56"/>
      <c r="AX617" s="249" t="str">
        <f>IF(V617="","",EOMONTH(EDATE(Tabla1[[#This Row],[Fecha Finalización]],2),0))</f>
        <v/>
      </c>
      <c r="AY617" s="40"/>
      <c r="AZ617" s="250" t="str">
        <f>IF(V617="","",EOMONTH(EDATE(Tabla1[[#This Row],[Fecha Finalización]],3),0))</f>
        <v/>
      </c>
      <c r="BA617" s="40"/>
      <c r="BB617" s="40"/>
      <c r="BC617" s="237"/>
      <c r="BD617" s="235" t="str">
        <f>IF(F617="","",Tabla1[[#This Row],[sem 01]]&amp;Tabla1[[#This Row],[sem 02]]&amp;Tabla1[[#This Row],[sem 03]])</f>
        <v/>
      </c>
      <c r="BE617" s="236"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9"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10"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10"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10" t="str">
        <f>IF(Tabla1[[#This Row],[Fecha Inicio grupo]]="","",IFERROR(VLOOKUP(Tabla1[[#This Row],[Mes de Alta como miembro]],Parámetros!$AM$2:$AN$16,2,0),"01/01/1900"))</f>
        <v/>
      </c>
    </row>
    <row r="618" spans="1:63" ht="14.45">
      <c r="A618" s="69">
        <v>615</v>
      </c>
      <c r="B618" s="30"/>
      <c r="C618" s="35"/>
      <c r="D618" s="43"/>
      <c r="E618" s="65"/>
      <c r="F618" s="46"/>
      <c r="G618" s="46"/>
      <c r="H618" s="165"/>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1"/>
      <c r="P618" s="35"/>
      <c r="Q618" s="68"/>
      <c r="R618" s="68"/>
      <c r="S618" s="68"/>
      <c r="T618" s="68"/>
      <c r="U618" s="244" t="str">
        <f>IF(F618="","",Tabla1[[#This Row],[Fecha Inicio grupo]]+3*7-7)</f>
        <v/>
      </c>
      <c r="V618" s="245"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6"/>
      <c r="AP618" s="247" t="str">
        <f>IF(F618="","",IFERROR(VLOOKUP(SUBSTITUTE(SUBSTITUTE(Tabla1[[#This Row],[Uso Sistemas]],"T","P"),"N","F"),Parámetros!$M$2:$N$17,2,0),"Completar hasta 3ra sem. para evaluar a Probacionista"))</f>
        <v/>
      </c>
      <c r="AQ618" s="40"/>
      <c r="AR618" s="40"/>
      <c r="AS618" s="40"/>
      <c r="AT618" s="29"/>
      <c r="AU618" s="56"/>
      <c r="AV618" s="56"/>
      <c r="AW618" s="56"/>
      <c r="AX618" s="249" t="str">
        <f>IF(V618="","",EOMONTH(EDATE(Tabla1[[#This Row],[Fecha Finalización]],2),0))</f>
        <v/>
      </c>
      <c r="AY618" s="40"/>
      <c r="AZ618" s="250" t="str">
        <f>IF(V618="","",EOMONTH(EDATE(Tabla1[[#This Row],[Fecha Finalización]],3),0))</f>
        <v/>
      </c>
      <c r="BA618" s="40"/>
      <c r="BB618" s="40"/>
      <c r="BC618" s="237"/>
      <c r="BD618" s="235" t="str">
        <f>IF(F618="","",Tabla1[[#This Row],[sem 01]]&amp;Tabla1[[#This Row],[sem 02]]&amp;Tabla1[[#This Row],[sem 03]])</f>
        <v/>
      </c>
      <c r="BE618" s="236"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9"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10"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10"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10" t="str">
        <f>IF(Tabla1[[#This Row],[Fecha Inicio grupo]]="","",IFERROR(VLOOKUP(Tabla1[[#This Row],[Mes de Alta como miembro]],Parámetros!$AM$2:$AN$16,2,0),"01/01/1900"))</f>
        <v/>
      </c>
    </row>
    <row r="619" spans="1:63" ht="14.45">
      <c r="A619" s="69">
        <v>616</v>
      </c>
      <c r="B619" s="30"/>
      <c r="C619" s="35"/>
      <c r="D619" s="43"/>
      <c r="E619" s="65"/>
      <c r="F619" s="46"/>
      <c r="G619" s="46"/>
      <c r="H619" s="165"/>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1"/>
      <c r="P619" s="35"/>
      <c r="Q619" s="68"/>
      <c r="R619" s="68"/>
      <c r="S619" s="68"/>
      <c r="T619" s="68"/>
      <c r="U619" s="244" t="str">
        <f>IF(F619="","",Tabla1[[#This Row],[Fecha Inicio grupo]]+3*7-7)</f>
        <v/>
      </c>
      <c r="V619" s="245"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6"/>
      <c r="AP619" s="247" t="str">
        <f>IF(F619="","",IFERROR(VLOOKUP(SUBSTITUTE(SUBSTITUTE(Tabla1[[#This Row],[Uso Sistemas]],"T","P"),"N","F"),Parámetros!$M$2:$N$17,2,0),"Completar hasta 3ra sem. para evaluar a Probacionista"))</f>
        <v/>
      </c>
      <c r="AQ619" s="40"/>
      <c r="AR619" s="40"/>
      <c r="AS619" s="40"/>
      <c r="AT619" s="29"/>
      <c r="AU619" s="56"/>
      <c r="AV619" s="56"/>
      <c r="AW619" s="56"/>
      <c r="AX619" s="249" t="str">
        <f>IF(V619="","",EOMONTH(EDATE(Tabla1[[#This Row],[Fecha Finalización]],2),0))</f>
        <v/>
      </c>
      <c r="AY619" s="40"/>
      <c r="AZ619" s="250" t="str">
        <f>IF(V619="","",EOMONTH(EDATE(Tabla1[[#This Row],[Fecha Finalización]],3),0))</f>
        <v/>
      </c>
      <c r="BA619" s="40"/>
      <c r="BB619" s="40"/>
      <c r="BC619" s="237"/>
      <c r="BD619" s="235" t="str">
        <f>IF(F619="","",Tabla1[[#This Row],[sem 01]]&amp;Tabla1[[#This Row],[sem 02]]&amp;Tabla1[[#This Row],[sem 03]])</f>
        <v/>
      </c>
      <c r="BE619" s="236"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9"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10"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10"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10" t="str">
        <f>IF(Tabla1[[#This Row],[Fecha Inicio grupo]]="","",IFERROR(VLOOKUP(Tabla1[[#This Row],[Mes de Alta como miembro]],Parámetros!$AM$2:$AN$16,2,0),"01/01/1900"))</f>
        <v/>
      </c>
    </row>
    <row r="620" spans="1:63" ht="14.45">
      <c r="A620" s="69">
        <v>617</v>
      </c>
      <c r="B620" s="30"/>
      <c r="C620" s="35"/>
      <c r="D620" s="43"/>
      <c r="E620" s="65"/>
      <c r="F620" s="46"/>
      <c r="G620" s="46"/>
      <c r="H620" s="165"/>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1"/>
      <c r="P620" s="35"/>
      <c r="Q620" s="68"/>
      <c r="R620" s="68"/>
      <c r="S620" s="68"/>
      <c r="T620" s="68"/>
      <c r="U620" s="244" t="str">
        <f>IF(F620="","",Tabla1[[#This Row],[Fecha Inicio grupo]]+3*7-7)</f>
        <v/>
      </c>
      <c r="V620" s="245"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6"/>
      <c r="AP620" s="247" t="str">
        <f>IF(F620="","",IFERROR(VLOOKUP(SUBSTITUTE(SUBSTITUTE(Tabla1[[#This Row],[Uso Sistemas]],"T","P"),"N","F"),Parámetros!$M$2:$N$17,2,0),"Completar hasta 3ra sem. para evaluar a Probacionista"))</f>
        <v/>
      </c>
      <c r="AQ620" s="40"/>
      <c r="AR620" s="40"/>
      <c r="AS620" s="40"/>
      <c r="AT620" s="29"/>
      <c r="AU620" s="56"/>
      <c r="AV620" s="56"/>
      <c r="AW620" s="56"/>
      <c r="AX620" s="249" t="str">
        <f>IF(V620="","",EOMONTH(EDATE(Tabla1[[#This Row],[Fecha Finalización]],2),0))</f>
        <v/>
      </c>
      <c r="AY620" s="40"/>
      <c r="AZ620" s="250" t="str">
        <f>IF(V620="","",EOMONTH(EDATE(Tabla1[[#This Row],[Fecha Finalización]],3),0))</f>
        <v/>
      </c>
      <c r="BA620" s="40"/>
      <c r="BB620" s="40"/>
      <c r="BC620" s="237"/>
      <c r="BD620" s="235" t="str">
        <f>IF(F620="","",Tabla1[[#This Row],[sem 01]]&amp;Tabla1[[#This Row],[sem 02]]&amp;Tabla1[[#This Row],[sem 03]])</f>
        <v/>
      </c>
      <c r="BE620" s="236"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9"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10"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10"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10" t="str">
        <f>IF(Tabla1[[#This Row],[Fecha Inicio grupo]]="","",IFERROR(VLOOKUP(Tabla1[[#This Row],[Mes de Alta como miembro]],Parámetros!$AM$2:$AN$16,2,0),"01/01/1900"))</f>
        <v/>
      </c>
    </row>
    <row r="621" spans="1:63" ht="14.45">
      <c r="A621" s="69">
        <v>618</v>
      </c>
      <c r="B621" s="30"/>
      <c r="C621" s="35"/>
      <c r="D621" s="43"/>
      <c r="E621" s="65"/>
      <c r="F621" s="46"/>
      <c r="G621" s="46"/>
      <c r="H621" s="165"/>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1"/>
      <c r="P621" s="35"/>
      <c r="Q621" s="68"/>
      <c r="R621" s="68"/>
      <c r="S621" s="68"/>
      <c r="T621" s="68"/>
      <c r="U621" s="244" t="str">
        <f>IF(F621="","",Tabla1[[#This Row],[Fecha Inicio grupo]]+3*7-7)</f>
        <v/>
      </c>
      <c r="V621" s="245"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6"/>
      <c r="AP621" s="247" t="str">
        <f>IF(F621="","",IFERROR(VLOOKUP(SUBSTITUTE(SUBSTITUTE(Tabla1[[#This Row],[Uso Sistemas]],"T","P"),"N","F"),Parámetros!$M$2:$N$17,2,0),"Completar hasta 3ra sem. para evaluar a Probacionista"))</f>
        <v/>
      </c>
      <c r="AQ621" s="40"/>
      <c r="AR621" s="40"/>
      <c r="AS621" s="40"/>
      <c r="AT621" s="29"/>
      <c r="AU621" s="56"/>
      <c r="AV621" s="56"/>
      <c r="AW621" s="56"/>
      <c r="AX621" s="249" t="str">
        <f>IF(V621="","",EOMONTH(EDATE(Tabla1[[#This Row],[Fecha Finalización]],2),0))</f>
        <v/>
      </c>
      <c r="AY621" s="40"/>
      <c r="AZ621" s="250" t="str">
        <f>IF(V621="","",EOMONTH(EDATE(Tabla1[[#This Row],[Fecha Finalización]],3),0))</f>
        <v/>
      </c>
      <c r="BA621" s="40"/>
      <c r="BB621" s="40"/>
      <c r="BC621" s="237"/>
      <c r="BD621" s="235" t="str">
        <f>IF(F621="","",Tabla1[[#This Row],[sem 01]]&amp;Tabla1[[#This Row],[sem 02]]&amp;Tabla1[[#This Row],[sem 03]])</f>
        <v/>
      </c>
      <c r="BE621" s="236"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9"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10"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10"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10" t="str">
        <f>IF(Tabla1[[#This Row],[Fecha Inicio grupo]]="","",IFERROR(VLOOKUP(Tabla1[[#This Row],[Mes de Alta como miembro]],Parámetros!$AM$2:$AN$16,2,0),"01/01/1900"))</f>
        <v/>
      </c>
    </row>
    <row r="622" spans="1:63" ht="14.45">
      <c r="A622" s="69">
        <v>619</v>
      </c>
      <c r="B622" s="30"/>
      <c r="C622" s="35"/>
      <c r="D622" s="43"/>
      <c r="E622" s="65"/>
      <c r="F622" s="46"/>
      <c r="G622" s="46"/>
      <c r="H622" s="165"/>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1"/>
      <c r="P622" s="35"/>
      <c r="Q622" s="68"/>
      <c r="R622" s="68"/>
      <c r="S622" s="68"/>
      <c r="T622" s="68"/>
      <c r="U622" s="244" t="str">
        <f>IF(F622="","",Tabla1[[#This Row],[Fecha Inicio grupo]]+3*7-7)</f>
        <v/>
      </c>
      <c r="V622" s="245"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6"/>
      <c r="AP622" s="247" t="str">
        <f>IF(F622="","",IFERROR(VLOOKUP(SUBSTITUTE(SUBSTITUTE(Tabla1[[#This Row],[Uso Sistemas]],"T","P"),"N","F"),Parámetros!$M$2:$N$17,2,0),"Completar hasta 3ra sem. para evaluar a Probacionista"))</f>
        <v/>
      </c>
      <c r="AQ622" s="40"/>
      <c r="AR622" s="40"/>
      <c r="AS622" s="40"/>
      <c r="AT622" s="29"/>
      <c r="AU622" s="56"/>
      <c r="AV622" s="56"/>
      <c r="AW622" s="56"/>
      <c r="AX622" s="249" t="str">
        <f>IF(V622="","",EOMONTH(EDATE(Tabla1[[#This Row],[Fecha Finalización]],2),0))</f>
        <v/>
      </c>
      <c r="AY622" s="40"/>
      <c r="AZ622" s="250" t="str">
        <f>IF(V622="","",EOMONTH(EDATE(Tabla1[[#This Row],[Fecha Finalización]],3),0))</f>
        <v/>
      </c>
      <c r="BA622" s="40"/>
      <c r="BB622" s="40"/>
      <c r="BC622" s="237"/>
      <c r="BD622" s="235" t="str">
        <f>IF(F622="","",Tabla1[[#This Row],[sem 01]]&amp;Tabla1[[#This Row],[sem 02]]&amp;Tabla1[[#This Row],[sem 03]])</f>
        <v/>
      </c>
      <c r="BE622" s="236"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9"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10"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10"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10" t="str">
        <f>IF(Tabla1[[#This Row],[Fecha Inicio grupo]]="","",IFERROR(VLOOKUP(Tabla1[[#This Row],[Mes de Alta como miembro]],Parámetros!$AM$2:$AN$16,2,0),"01/01/1900"))</f>
        <v/>
      </c>
    </row>
    <row r="623" spans="1:63" ht="14.45">
      <c r="A623" s="69">
        <v>620</v>
      </c>
      <c r="B623" s="30"/>
      <c r="C623" s="35"/>
      <c r="D623" s="43"/>
      <c r="E623" s="65"/>
      <c r="F623" s="46"/>
      <c r="G623" s="46"/>
      <c r="H623" s="165"/>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1"/>
      <c r="P623" s="35"/>
      <c r="Q623" s="68"/>
      <c r="R623" s="68"/>
      <c r="S623" s="68"/>
      <c r="T623" s="68"/>
      <c r="U623" s="244" t="str">
        <f>IF(F623="","",Tabla1[[#This Row],[Fecha Inicio grupo]]+3*7-7)</f>
        <v/>
      </c>
      <c r="V623" s="245"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6"/>
      <c r="AP623" s="247" t="str">
        <f>IF(F623="","",IFERROR(VLOOKUP(SUBSTITUTE(SUBSTITUTE(Tabla1[[#This Row],[Uso Sistemas]],"T","P"),"N","F"),Parámetros!$M$2:$N$17,2,0),"Completar hasta 3ra sem. para evaluar a Probacionista"))</f>
        <v/>
      </c>
      <c r="AQ623" s="40"/>
      <c r="AR623" s="40"/>
      <c r="AS623" s="40"/>
      <c r="AT623" s="29"/>
      <c r="AU623" s="56"/>
      <c r="AV623" s="56"/>
      <c r="AW623" s="56"/>
      <c r="AX623" s="249" t="str">
        <f>IF(V623="","",EOMONTH(EDATE(Tabla1[[#This Row],[Fecha Finalización]],2),0))</f>
        <v/>
      </c>
      <c r="AY623" s="40"/>
      <c r="AZ623" s="250" t="str">
        <f>IF(V623="","",EOMONTH(EDATE(Tabla1[[#This Row],[Fecha Finalización]],3),0))</f>
        <v/>
      </c>
      <c r="BA623" s="40"/>
      <c r="BB623" s="40"/>
      <c r="BC623" s="237"/>
      <c r="BD623" s="235" t="str">
        <f>IF(F623="","",Tabla1[[#This Row],[sem 01]]&amp;Tabla1[[#This Row],[sem 02]]&amp;Tabla1[[#This Row],[sem 03]])</f>
        <v/>
      </c>
      <c r="BE623" s="236"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9"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10"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10"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10" t="str">
        <f>IF(Tabla1[[#This Row],[Fecha Inicio grupo]]="","",IFERROR(VLOOKUP(Tabla1[[#This Row],[Mes de Alta como miembro]],Parámetros!$AM$2:$AN$16,2,0),"01/01/1900"))</f>
        <v/>
      </c>
    </row>
    <row r="624" spans="1:63" ht="14.45">
      <c r="A624" s="69">
        <v>621</v>
      </c>
      <c r="B624" s="30"/>
      <c r="C624" s="35"/>
      <c r="D624" s="43"/>
      <c r="E624" s="65"/>
      <c r="F624" s="46"/>
      <c r="G624" s="46"/>
      <c r="H624" s="165"/>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1"/>
      <c r="P624" s="35"/>
      <c r="Q624" s="68"/>
      <c r="R624" s="68"/>
      <c r="S624" s="68"/>
      <c r="T624" s="68"/>
      <c r="U624" s="244" t="str">
        <f>IF(F624="","",Tabla1[[#This Row],[Fecha Inicio grupo]]+3*7-7)</f>
        <v/>
      </c>
      <c r="V624" s="245"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6"/>
      <c r="AP624" s="247" t="str">
        <f>IF(F624="","",IFERROR(VLOOKUP(SUBSTITUTE(SUBSTITUTE(Tabla1[[#This Row],[Uso Sistemas]],"T","P"),"N","F"),Parámetros!$M$2:$N$17,2,0),"Completar hasta 3ra sem. para evaluar a Probacionista"))</f>
        <v/>
      </c>
      <c r="AQ624" s="40"/>
      <c r="AR624" s="40"/>
      <c r="AS624" s="40"/>
      <c r="AT624" s="29"/>
      <c r="AU624" s="56"/>
      <c r="AV624" s="56"/>
      <c r="AW624" s="56"/>
      <c r="AX624" s="249" t="str">
        <f>IF(V624="","",EOMONTH(EDATE(Tabla1[[#This Row],[Fecha Finalización]],2),0))</f>
        <v/>
      </c>
      <c r="AY624" s="40"/>
      <c r="AZ624" s="250" t="str">
        <f>IF(V624="","",EOMONTH(EDATE(Tabla1[[#This Row],[Fecha Finalización]],3),0))</f>
        <v/>
      </c>
      <c r="BA624" s="40"/>
      <c r="BB624" s="40"/>
      <c r="BC624" s="237"/>
      <c r="BD624" s="235" t="str">
        <f>IF(F624="","",Tabla1[[#This Row],[sem 01]]&amp;Tabla1[[#This Row],[sem 02]]&amp;Tabla1[[#This Row],[sem 03]])</f>
        <v/>
      </c>
      <c r="BE624" s="236"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9"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10"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10"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10" t="str">
        <f>IF(Tabla1[[#This Row],[Fecha Inicio grupo]]="","",IFERROR(VLOOKUP(Tabla1[[#This Row],[Mes de Alta como miembro]],Parámetros!$AM$2:$AN$16,2,0),"01/01/1900"))</f>
        <v/>
      </c>
    </row>
    <row r="625" spans="1:63" ht="14.45">
      <c r="A625" s="69">
        <v>622</v>
      </c>
      <c r="B625" s="30"/>
      <c r="C625" s="35"/>
      <c r="D625" s="43"/>
      <c r="E625" s="65"/>
      <c r="F625" s="46"/>
      <c r="G625" s="46"/>
      <c r="H625" s="165"/>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1"/>
      <c r="P625" s="35"/>
      <c r="Q625" s="68"/>
      <c r="R625" s="68"/>
      <c r="S625" s="68"/>
      <c r="T625" s="68"/>
      <c r="U625" s="244" t="str">
        <f>IF(F625="","",Tabla1[[#This Row],[Fecha Inicio grupo]]+3*7-7)</f>
        <v/>
      </c>
      <c r="V625" s="245"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6"/>
      <c r="AP625" s="247" t="str">
        <f>IF(F625="","",IFERROR(VLOOKUP(SUBSTITUTE(SUBSTITUTE(Tabla1[[#This Row],[Uso Sistemas]],"T","P"),"N","F"),Parámetros!$M$2:$N$17,2,0),"Completar hasta 3ra sem. para evaluar a Probacionista"))</f>
        <v/>
      </c>
      <c r="AQ625" s="40"/>
      <c r="AR625" s="40"/>
      <c r="AS625" s="40"/>
      <c r="AT625" s="29"/>
      <c r="AU625" s="56"/>
      <c r="AV625" s="56"/>
      <c r="AW625" s="56"/>
      <c r="AX625" s="249" t="str">
        <f>IF(V625="","",EOMONTH(EDATE(Tabla1[[#This Row],[Fecha Finalización]],2),0))</f>
        <v/>
      </c>
      <c r="AY625" s="40"/>
      <c r="AZ625" s="250" t="str">
        <f>IF(V625="","",EOMONTH(EDATE(Tabla1[[#This Row],[Fecha Finalización]],3),0))</f>
        <v/>
      </c>
      <c r="BA625" s="40"/>
      <c r="BB625" s="40"/>
      <c r="BC625" s="237"/>
      <c r="BD625" s="235" t="str">
        <f>IF(F625="","",Tabla1[[#This Row],[sem 01]]&amp;Tabla1[[#This Row],[sem 02]]&amp;Tabla1[[#This Row],[sem 03]])</f>
        <v/>
      </c>
      <c r="BE625" s="236"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9"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10"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10"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10" t="str">
        <f>IF(Tabla1[[#This Row],[Fecha Inicio grupo]]="","",IFERROR(VLOOKUP(Tabla1[[#This Row],[Mes de Alta como miembro]],Parámetros!$AM$2:$AN$16,2,0),"01/01/1900"))</f>
        <v/>
      </c>
    </row>
    <row r="626" spans="1:63" ht="14.45">
      <c r="A626" s="69">
        <v>623</v>
      </c>
      <c r="B626" s="30"/>
      <c r="C626" s="35"/>
      <c r="D626" s="43"/>
      <c r="E626" s="65"/>
      <c r="F626" s="46"/>
      <c r="G626" s="46"/>
      <c r="H626" s="165"/>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1"/>
      <c r="P626" s="35"/>
      <c r="Q626" s="68"/>
      <c r="R626" s="68"/>
      <c r="S626" s="68"/>
      <c r="T626" s="68"/>
      <c r="U626" s="244" t="str">
        <f>IF(F626="","",Tabla1[[#This Row],[Fecha Inicio grupo]]+3*7-7)</f>
        <v/>
      </c>
      <c r="V626" s="245"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6"/>
      <c r="AP626" s="247" t="str">
        <f>IF(F626="","",IFERROR(VLOOKUP(SUBSTITUTE(SUBSTITUTE(Tabla1[[#This Row],[Uso Sistemas]],"T","P"),"N","F"),Parámetros!$M$2:$N$17,2,0),"Completar hasta 3ra sem. para evaluar a Probacionista"))</f>
        <v/>
      </c>
      <c r="AQ626" s="40"/>
      <c r="AR626" s="40"/>
      <c r="AS626" s="40"/>
      <c r="AT626" s="29"/>
      <c r="AU626" s="56"/>
      <c r="AV626" s="56"/>
      <c r="AW626" s="56"/>
      <c r="AX626" s="249" t="str">
        <f>IF(V626="","",EOMONTH(EDATE(Tabla1[[#This Row],[Fecha Finalización]],2),0))</f>
        <v/>
      </c>
      <c r="AY626" s="40"/>
      <c r="AZ626" s="250" t="str">
        <f>IF(V626="","",EOMONTH(EDATE(Tabla1[[#This Row],[Fecha Finalización]],3),0))</f>
        <v/>
      </c>
      <c r="BA626" s="40"/>
      <c r="BB626" s="40"/>
      <c r="BC626" s="237"/>
      <c r="BD626" s="235" t="str">
        <f>IF(F626="","",Tabla1[[#This Row],[sem 01]]&amp;Tabla1[[#This Row],[sem 02]]&amp;Tabla1[[#This Row],[sem 03]])</f>
        <v/>
      </c>
      <c r="BE626" s="236"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9"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10"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10"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10" t="str">
        <f>IF(Tabla1[[#This Row],[Fecha Inicio grupo]]="","",IFERROR(VLOOKUP(Tabla1[[#This Row],[Mes de Alta como miembro]],Parámetros!$AM$2:$AN$16,2,0),"01/01/1900"))</f>
        <v/>
      </c>
    </row>
    <row r="627" spans="1:63" ht="14.45">
      <c r="A627" s="69">
        <v>624</v>
      </c>
      <c r="B627" s="30"/>
      <c r="C627" s="35"/>
      <c r="D627" s="43"/>
      <c r="E627" s="65"/>
      <c r="F627" s="46"/>
      <c r="G627" s="46"/>
      <c r="H627" s="165"/>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1"/>
      <c r="P627" s="35"/>
      <c r="Q627" s="68"/>
      <c r="R627" s="68"/>
      <c r="S627" s="68"/>
      <c r="T627" s="68"/>
      <c r="U627" s="244" t="str">
        <f>IF(F627="","",Tabla1[[#This Row],[Fecha Inicio grupo]]+3*7-7)</f>
        <v/>
      </c>
      <c r="V627" s="245"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6"/>
      <c r="AP627" s="247" t="str">
        <f>IF(F627="","",IFERROR(VLOOKUP(SUBSTITUTE(SUBSTITUTE(Tabla1[[#This Row],[Uso Sistemas]],"T","P"),"N","F"),Parámetros!$M$2:$N$17,2,0),"Completar hasta 3ra sem. para evaluar a Probacionista"))</f>
        <v/>
      </c>
      <c r="AQ627" s="40"/>
      <c r="AR627" s="40"/>
      <c r="AS627" s="40"/>
      <c r="AT627" s="29"/>
      <c r="AU627" s="56"/>
      <c r="AV627" s="56"/>
      <c r="AW627" s="56"/>
      <c r="AX627" s="249" t="str">
        <f>IF(V627="","",EOMONTH(EDATE(Tabla1[[#This Row],[Fecha Finalización]],2),0))</f>
        <v/>
      </c>
      <c r="AY627" s="40"/>
      <c r="AZ627" s="250" t="str">
        <f>IF(V627="","",EOMONTH(EDATE(Tabla1[[#This Row],[Fecha Finalización]],3),0))</f>
        <v/>
      </c>
      <c r="BA627" s="40"/>
      <c r="BB627" s="40"/>
      <c r="BC627" s="237"/>
      <c r="BD627" s="235" t="str">
        <f>IF(F627="","",Tabla1[[#This Row],[sem 01]]&amp;Tabla1[[#This Row],[sem 02]]&amp;Tabla1[[#This Row],[sem 03]])</f>
        <v/>
      </c>
      <c r="BE627" s="236"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9"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10"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10"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10" t="str">
        <f>IF(Tabla1[[#This Row],[Fecha Inicio grupo]]="","",IFERROR(VLOOKUP(Tabla1[[#This Row],[Mes de Alta como miembro]],Parámetros!$AM$2:$AN$16,2,0),"01/01/1900"))</f>
        <v/>
      </c>
    </row>
    <row r="628" spans="1:63" ht="14.45">
      <c r="A628" s="69">
        <v>625</v>
      </c>
      <c r="B628" s="30"/>
      <c r="C628" s="35"/>
      <c r="D628" s="43"/>
      <c r="E628" s="65"/>
      <c r="F628" s="46"/>
      <c r="G628" s="46"/>
      <c r="H628" s="165"/>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1"/>
      <c r="P628" s="35"/>
      <c r="Q628" s="68"/>
      <c r="R628" s="68"/>
      <c r="S628" s="68"/>
      <c r="T628" s="68"/>
      <c r="U628" s="244" t="str">
        <f>IF(F628="","",Tabla1[[#This Row],[Fecha Inicio grupo]]+3*7-7)</f>
        <v/>
      </c>
      <c r="V628" s="245"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6"/>
      <c r="AP628" s="247" t="str">
        <f>IF(F628="","",IFERROR(VLOOKUP(SUBSTITUTE(SUBSTITUTE(Tabla1[[#This Row],[Uso Sistemas]],"T","P"),"N","F"),Parámetros!$M$2:$N$17,2,0),"Completar hasta 3ra sem. para evaluar a Probacionista"))</f>
        <v/>
      </c>
      <c r="AQ628" s="40"/>
      <c r="AR628" s="40"/>
      <c r="AS628" s="40"/>
      <c r="AT628" s="29"/>
      <c r="AU628" s="56"/>
      <c r="AV628" s="56"/>
      <c r="AW628" s="56"/>
      <c r="AX628" s="249" t="str">
        <f>IF(V628="","",EOMONTH(EDATE(Tabla1[[#This Row],[Fecha Finalización]],2),0))</f>
        <v/>
      </c>
      <c r="AY628" s="40"/>
      <c r="AZ628" s="250" t="str">
        <f>IF(V628="","",EOMONTH(EDATE(Tabla1[[#This Row],[Fecha Finalización]],3),0))</f>
        <v/>
      </c>
      <c r="BA628" s="40"/>
      <c r="BB628" s="40"/>
      <c r="BC628" s="237"/>
      <c r="BD628" s="235" t="str">
        <f>IF(F628="","",Tabla1[[#This Row],[sem 01]]&amp;Tabla1[[#This Row],[sem 02]]&amp;Tabla1[[#This Row],[sem 03]])</f>
        <v/>
      </c>
      <c r="BE628" s="236"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9"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10"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10"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10" t="str">
        <f>IF(Tabla1[[#This Row],[Fecha Inicio grupo]]="","",IFERROR(VLOOKUP(Tabla1[[#This Row],[Mes de Alta como miembro]],Parámetros!$AM$2:$AN$16,2,0),"01/01/1900"))</f>
        <v/>
      </c>
    </row>
    <row r="629" spans="1:63" ht="14.45">
      <c r="A629" s="69">
        <v>626</v>
      </c>
      <c r="B629" s="30"/>
      <c r="C629" s="35"/>
      <c r="D629" s="43"/>
      <c r="E629" s="65"/>
      <c r="F629" s="46"/>
      <c r="G629" s="46"/>
      <c r="H629" s="165"/>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1"/>
      <c r="P629" s="35"/>
      <c r="Q629" s="68"/>
      <c r="R629" s="68"/>
      <c r="S629" s="68"/>
      <c r="T629" s="68"/>
      <c r="U629" s="244" t="str">
        <f>IF(F629="","",Tabla1[[#This Row],[Fecha Inicio grupo]]+3*7-7)</f>
        <v/>
      </c>
      <c r="V629" s="245"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6"/>
      <c r="AP629" s="247" t="str">
        <f>IF(F629="","",IFERROR(VLOOKUP(SUBSTITUTE(SUBSTITUTE(Tabla1[[#This Row],[Uso Sistemas]],"T","P"),"N","F"),Parámetros!$M$2:$N$17,2,0),"Completar hasta 3ra sem. para evaluar a Probacionista"))</f>
        <v/>
      </c>
      <c r="AQ629" s="40"/>
      <c r="AR629" s="40"/>
      <c r="AS629" s="40"/>
      <c r="AT629" s="29"/>
      <c r="AU629" s="56"/>
      <c r="AV629" s="56"/>
      <c r="AW629" s="56"/>
      <c r="AX629" s="249" t="str">
        <f>IF(V629="","",EOMONTH(EDATE(Tabla1[[#This Row],[Fecha Finalización]],2),0))</f>
        <v/>
      </c>
      <c r="AY629" s="40"/>
      <c r="AZ629" s="250" t="str">
        <f>IF(V629="","",EOMONTH(EDATE(Tabla1[[#This Row],[Fecha Finalización]],3),0))</f>
        <v/>
      </c>
      <c r="BA629" s="40"/>
      <c r="BB629" s="40"/>
      <c r="BC629" s="237"/>
      <c r="BD629" s="235" t="str">
        <f>IF(F629="","",Tabla1[[#This Row],[sem 01]]&amp;Tabla1[[#This Row],[sem 02]]&amp;Tabla1[[#This Row],[sem 03]])</f>
        <v/>
      </c>
      <c r="BE629" s="236"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9"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10"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10"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10" t="str">
        <f>IF(Tabla1[[#This Row],[Fecha Inicio grupo]]="","",IFERROR(VLOOKUP(Tabla1[[#This Row],[Mes de Alta como miembro]],Parámetros!$AM$2:$AN$16,2,0),"01/01/1900"))</f>
        <v/>
      </c>
    </row>
    <row r="630" spans="1:63" ht="14.45">
      <c r="A630" s="69">
        <v>627</v>
      </c>
      <c r="B630" s="30"/>
      <c r="C630" s="35"/>
      <c r="D630" s="43"/>
      <c r="E630" s="65"/>
      <c r="F630" s="46"/>
      <c r="G630" s="46"/>
      <c r="H630" s="165"/>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1"/>
      <c r="P630" s="35"/>
      <c r="Q630" s="68"/>
      <c r="R630" s="68"/>
      <c r="S630" s="68"/>
      <c r="T630" s="68"/>
      <c r="U630" s="244" t="str">
        <f>IF(F630="","",Tabla1[[#This Row],[Fecha Inicio grupo]]+3*7-7)</f>
        <v/>
      </c>
      <c r="V630" s="245"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6"/>
      <c r="AP630" s="247" t="str">
        <f>IF(F630="","",IFERROR(VLOOKUP(SUBSTITUTE(SUBSTITUTE(Tabla1[[#This Row],[Uso Sistemas]],"T","P"),"N","F"),Parámetros!$M$2:$N$17,2,0),"Completar hasta 3ra sem. para evaluar a Probacionista"))</f>
        <v/>
      </c>
      <c r="AQ630" s="40"/>
      <c r="AR630" s="40"/>
      <c r="AS630" s="40"/>
      <c r="AT630" s="29"/>
      <c r="AU630" s="56"/>
      <c r="AV630" s="56"/>
      <c r="AW630" s="56"/>
      <c r="AX630" s="249" t="str">
        <f>IF(V630="","",EOMONTH(EDATE(Tabla1[[#This Row],[Fecha Finalización]],2),0))</f>
        <v/>
      </c>
      <c r="AY630" s="40"/>
      <c r="AZ630" s="250" t="str">
        <f>IF(V630="","",EOMONTH(EDATE(Tabla1[[#This Row],[Fecha Finalización]],3),0))</f>
        <v/>
      </c>
      <c r="BA630" s="40"/>
      <c r="BB630" s="40"/>
      <c r="BC630" s="237"/>
      <c r="BD630" s="235" t="str">
        <f>IF(F630="","",Tabla1[[#This Row],[sem 01]]&amp;Tabla1[[#This Row],[sem 02]]&amp;Tabla1[[#This Row],[sem 03]])</f>
        <v/>
      </c>
      <c r="BE630" s="236"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9"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10"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10"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10" t="str">
        <f>IF(Tabla1[[#This Row],[Fecha Inicio grupo]]="","",IFERROR(VLOOKUP(Tabla1[[#This Row],[Mes de Alta como miembro]],Parámetros!$AM$2:$AN$16,2,0),"01/01/1900"))</f>
        <v/>
      </c>
    </row>
    <row r="631" spans="1:63" ht="14.45">
      <c r="A631" s="69">
        <v>628</v>
      </c>
      <c r="B631" s="30"/>
      <c r="C631" s="35"/>
      <c r="D631" s="43"/>
      <c r="E631" s="65"/>
      <c r="F631" s="46"/>
      <c r="G631" s="46"/>
      <c r="H631" s="165"/>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1"/>
      <c r="P631" s="35"/>
      <c r="Q631" s="68"/>
      <c r="R631" s="68"/>
      <c r="S631" s="68"/>
      <c r="T631" s="68"/>
      <c r="U631" s="244" t="str">
        <f>IF(F631="","",Tabla1[[#This Row],[Fecha Inicio grupo]]+3*7-7)</f>
        <v/>
      </c>
      <c r="V631" s="245"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6"/>
      <c r="AP631" s="247" t="str">
        <f>IF(F631="","",IFERROR(VLOOKUP(SUBSTITUTE(SUBSTITUTE(Tabla1[[#This Row],[Uso Sistemas]],"T","P"),"N","F"),Parámetros!$M$2:$N$17,2,0),"Completar hasta 3ra sem. para evaluar a Probacionista"))</f>
        <v/>
      </c>
      <c r="AQ631" s="40"/>
      <c r="AR631" s="40"/>
      <c r="AS631" s="40"/>
      <c r="AT631" s="29"/>
      <c r="AU631" s="56"/>
      <c r="AV631" s="56"/>
      <c r="AW631" s="56"/>
      <c r="AX631" s="249" t="str">
        <f>IF(V631="","",EOMONTH(EDATE(Tabla1[[#This Row],[Fecha Finalización]],2),0))</f>
        <v/>
      </c>
      <c r="AY631" s="40"/>
      <c r="AZ631" s="250" t="str">
        <f>IF(V631="","",EOMONTH(EDATE(Tabla1[[#This Row],[Fecha Finalización]],3),0))</f>
        <v/>
      </c>
      <c r="BA631" s="40"/>
      <c r="BB631" s="40"/>
      <c r="BC631" s="237"/>
      <c r="BD631" s="235" t="str">
        <f>IF(F631="","",Tabla1[[#This Row],[sem 01]]&amp;Tabla1[[#This Row],[sem 02]]&amp;Tabla1[[#This Row],[sem 03]])</f>
        <v/>
      </c>
      <c r="BE631" s="236"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9"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10"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10"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10" t="str">
        <f>IF(Tabla1[[#This Row],[Fecha Inicio grupo]]="","",IFERROR(VLOOKUP(Tabla1[[#This Row],[Mes de Alta como miembro]],Parámetros!$AM$2:$AN$16,2,0),"01/01/1900"))</f>
        <v/>
      </c>
    </row>
    <row r="632" spans="1:63" ht="14.45">
      <c r="A632" s="69">
        <v>629</v>
      </c>
      <c r="B632" s="30"/>
      <c r="C632" s="35"/>
      <c r="D632" s="43"/>
      <c r="E632" s="65"/>
      <c r="F632" s="46"/>
      <c r="G632" s="46"/>
      <c r="H632" s="165"/>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1"/>
      <c r="P632" s="35"/>
      <c r="Q632" s="68"/>
      <c r="R632" s="68"/>
      <c r="S632" s="68"/>
      <c r="T632" s="68"/>
      <c r="U632" s="244" t="str">
        <f>IF(F632="","",Tabla1[[#This Row],[Fecha Inicio grupo]]+3*7-7)</f>
        <v/>
      </c>
      <c r="V632" s="245"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6"/>
      <c r="AP632" s="247" t="str">
        <f>IF(F632="","",IFERROR(VLOOKUP(SUBSTITUTE(SUBSTITUTE(Tabla1[[#This Row],[Uso Sistemas]],"T","P"),"N","F"),Parámetros!$M$2:$N$17,2,0),"Completar hasta 3ra sem. para evaluar a Probacionista"))</f>
        <v/>
      </c>
      <c r="AQ632" s="40"/>
      <c r="AR632" s="40"/>
      <c r="AS632" s="40"/>
      <c r="AT632" s="29"/>
      <c r="AU632" s="56"/>
      <c r="AV632" s="56"/>
      <c r="AW632" s="56"/>
      <c r="AX632" s="249" t="str">
        <f>IF(V632="","",EOMONTH(EDATE(Tabla1[[#This Row],[Fecha Finalización]],2),0))</f>
        <v/>
      </c>
      <c r="AY632" s="40"/>
      <c r="AZ632" s="250" t="str">
        <f>IF(V632="","",EOMONTH(EDATE(Tabla1[[#This Row],[Fecha Finalización]],3),0))</f>
        <v/>
      </c>
      <c r="BA632" s="40"/>
      <c r="BB632" s="40"/>
      <c r="BC632" s="237"/>
      <c r="BD632" s="235" t="str">
        <f>IF(F632="","",Tabla1[[#This Row],[sem 01]]&amp;Tabla1[[#This Row],[sem 02]]&amp;Tabla1[[#This Row],[sem 03]])</f>
        <v/>
      </c>
      <c r="BE632" s="236"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9"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10"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10"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10" t="str">
        <f>IF(Tabla1[[#This Row],[Fecha Inicio grupo]]="","",IFERROR(VLOOKUP(Tabla1[[#This Row],[Mes de Alta como miembro]],Parámetros!$AM$2:$AN$16,2,0),"01/01/1900"))</f>
        <v/>
      </c>
    </row>
    <row r="633" spans="1:63" ht="14.45">
      <c r="A633" s="69">
        <v>630</v>
      </c>
      <c r="B633" s="30"/>
      <c r="C633" s="35"/>
      <c r="D633" s="43"/>
      <c r="E633" s="65"/>
      <c r="F633" s="46"/>
      <c r="G633" s="46"/>
      <c r="H633" s="165"/>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1"/>
      <c r="P633" s="35"/>
      <c r="Q633" s="68"/>
      <c r="R633" s="68"/>
      <c r="S633" s="68"/>
      <c r="T633" s="68"/>
      <c r="U633" s="244" t="str">
        <f>IF(F633="","",Tabla1[[#This Row],[Fecha Inicio grupo]]+3*7-7)</f>
        <v/>
      </c>
      <c r="V633" s="245"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6"/>
      <c r="AP633" s="247" t="str">
        <f>IF(F633="","",IFERROR(VLOOKUP(SUBSTITUTE(SUBSTITUTE(Tabla1[[#This Row],[Uso Sistemas]],"T","P"),"N","F"),Parámetros!$M$2:$N$17,2,0),"Completar hasta 3ra sem. para evaluar a Probacionista"))</f>
        <v/>
      </c>
      <c r="AQ633" s="40"/>
      <c r="AR633" s="40"/>
      <c r="AS633" s="40"/>
      <c r="AT633" s="29"/>
      <c r="AU633" s="56"/>
      <c r="AV633" s="56"/>
      <c r="AW633" s="56"/>
      <c r="AX633" s="249" t="str">
        <f>IF(V633="","",EOMONTH(EDATE(Tabla1[[#This Row],[Fecha Finalización]],2),0))</f>
        <v/>
      </c>
      <c r="AY633" s="40"/>
      <c r="AZ633" s="250" t="str">
        <f>IF(V633="","",EOMONTH(EDATE(Tabla1[[#This Row],[Fecha Finalización]],3),0))</f>
        <v/>
      </c>
      <c r="BA633" s="40"/>
      <c r="BB633" s="40"/>
      <c r="BC633" s="237"/>
      <c r="BD633" s="235" t="str">
        <f>IF(F633="","",Tabla1[[#This Row],[sem 01]]&amp;Tabla1[[#This Row],[sem 02]]&amp;Tabla1[[#This Row],[sem 03]])</f>
        <v/>
      </c>
      <c r="BE633" s="236"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9"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10"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10"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10" t="str">
        <f>IF(Tabla1[[#This Row],[Fecha Inicio grupo]]="","",IFERROR(VLOOKUP(Tabla1[[#This Row],[Mes de Alta como miembro]],Parámetros!$AM$2:$AN$16,2,0),"01/01/1900"))</f>
        <v/>
      </c>
    </row>
    <row r="634" spans="1:63" ht="14.45">
      <c r="A634" s="69">
        <v>631</v>
      </c>
      <c r="B634" s="30"/>
      <c r="C634" s="35"/>
      <c r="D634" s="43"/>
      <c r="E634" s="65"/>
      <c r="F634" s="46"/>
      <c r="G634" s="46"/>
      <c r="H634" s="165"/>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1"/>
      <c r="P634" s="35"/>
      <c r="Q634" s="68"/>
      <c r="R634" s="68"/>
      <c r="S634" s="68"/>
      <c r="T634" s="68"/>
      <c r="U634" s="244" t="str">
        <f>IF(F634="","",Tabla1[[#This Row],[Fecha Inicio grupo]]+3*7-7)</f>
        <v/>
      </c>
      <c r="V634" s="245"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6"/>
      <c r="AP634" s="247" t="str">
        <f>IF(F634="","",IFERROR(VLOOKUP(SUBSTITUTE(SUBSTITUTE(Tabla1[[#This Row],[Uso Sistemas]],"T","P"),"N","F"),Parámetros!$M$2:$N$17,2,0),"Completar hasta 3ra sem. para evaluar a Probacionista"))</f>
        <v/>
      </c>
      <c r="AQ634" s="40"/>
      <c r="AR634" s="40"/>
      <c r="AS634" s="40"/>
      <c r="AT634" s="29"/>
      <c r="AU634" s="56"/>
      <c r="AV634" s="56"/>
      <c r="AW634" s="56"/>
      <c r="AX634" s="249" t="str">
        <f>IF(V634="","",EOMONTH(EDATE(Tabla1[[#This Row],[Fecha Finalización]],2),0))</f>
        <v/>
      </c>
      <c r="AY634" s="40"/>
      <c r="AZ634" s="250" t="str">
        <f>IF(V634="","",EOMONTH(EDATE(Tabla1[[#This Row],[Fecha Finalización]],3),0))</f>
        <v/>
      </c>
      <c r="BA634" s="40"/>
      <c r="BB634" s="40"/>
      <c r="BC634" s="237"/>
      <c r="BD634" s="235" t="str">
        <f>IF(F634="","",Tabla1[[#This Row],[sem 01]]&amp;Tabla1[[#This Row],[sem 02]]&amp;Tabla1[[#This Row],[sem 03]])</f>
        <v/>
      </c>
      <c r="BE634" s="236"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9"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10"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10"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10" t="str">
        <f>IF(Tabla1[[#This Row],[Fecha Inicio grupo]]="","",IFERROR(VLOOKUP(Tabla1[[#This Row],[Mes de Alta como miembro]],Parámetros!$AM$2:$AN$16,2,0),"01/01/1900"))</f>
        <v/>
      </c>
    </row>
    <row r="635" spans="1:63" ht="14.45">
      <c r="A635" s="69">
        <v>632</v>
      </c>
      <c r="B635" s="30"/>
      <c r="C635" s="35"/>
      <c r="D635" s="43"/>
      <c r="E635" s="65"/>
      <c r="F635" s="46"/>
      <c r="G635" s="46"/>
      <c r="H635" s="165"/>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1"/>
      <c r="P635" s="35"/>
      <c r="Q635" s="68"/>
      <c r="R635" s="68"/>
      <c r="S635" s="68"/>
      <c r="T635" s="68"/>
      <c r="U635" s="244" t="str">
        <f>IF(F635="","",Tabla1[[#This Row],[Fecha Inicio grupo]]+3*7-7)</f>
        <v/>
      </c>
      <c r="V635" s="245"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6"/>
      <c r="AP635" s="247" t="str">
        <f>IF(F635="","",IFERROR(VLOOKUP(SUBSTITUTE(SUBSTITUTE(Tabla1[[#This Row],[Uso Sistemas]],"T","P"),"N","F"),Parámetros!$M$2:$N$17,2,0),"Completar hasta 3ra sem. para evaluar a Probacionista"))</f>
        <v/>
      </c>
      <c r="AQ635" s="40"/>
      <c r="AR635" s="40"/>
      <c r="AS635" s="40"/>
      <c r="AT635" s="29"/>
      <c r="AU635" s="56"/>
      <c r="AV635" s="56"/>
      <c r="AW635" s="56"/>
      <c r="AX635" s="249" t="str">
        <f>IF(V635="","",EOMONTH(EDATE(Tabla1[[#This Row],[Fecha Finalización]],2),0))</f>
        <v/>
      </c>
      <c r="AY635" s="40"/>
      <c r="AZ635" s="250" t="str">
        <f>IF(V635="","",EOMONTH(EDATE(Tabla1[[#This Row],[Fecha Finalización]],3),0))</f>
        <v/>
      </c>
      <c r="BA635" s="40"/>
      <c r="BB635" s="40"/>
      <c r="BC635" s="237"/>
      <c r="BD635" s="235" t="str">
        <f>IF(F635="","",Tabla1[[#This Row],[sem 01]]&amp;Tabla1[[#This Row],[sem 02]]&amp;Tabla1[[#This Row],[sem 03]])</f>
        <v/>
      </c>
      <c r="BE635" s="236"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9"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10"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10"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10" t="str">
        <f>IF(Tabla1[[#This Row],[Fecha Inicio grupo]]="","",IFERROR(VLOOKUP(Tabla1[[#This Row],[Mes de Alta como miembro]],Parámetros!$AM$2:$AN$16,2,0),"01/01/1900"))</f>
        <v/>
      </c>
    </row>
    <row r="636" spans="1:63" ht="14.45">
      <c r="A636" s="69">
        <v>633</v>
      </c>
      <c r="B636" s="30"/>
      <c r="C636" s="35"/>
      <c r="D636" s="43"/>
      <c r="E636" s="65"/>
      <c r="F636" s="46"/>
      <c r="G636" s="46"/>
      <c r="H636" s="165"/>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1"/>
      <c r="P636" s="35"/>
      <c r="Q636" s="68"/>
      <c r="R636" s="68"/>
      <c r="S636" s="68"/>
      <c r="T636" s="68"/>
      <c r="U636" s="244" t="str">
        <f>IF(F636="","",Tabla1[[#This Row],[Fecha Inicio grupo]]+3*7-7)</f>
        <v/>
      </c>
      <c r="V636" s="245"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6"/>
      <c r="AP636" s="247" t="str">
        <f>IF(F636="","",IFERROR(VLOOKUP(SUBSTITUTE(SUBSTITUTE(Tabla1[[#This Row],[Uso Sistemas]],"T","P"),"N","F"),Parámetros!$M$2:$N$17,2,0),"Completar hasta 3ra sem. para evaluar a Probacionista"))</f>
        <v/>
      </c>
      <c r="AQ636" s="40"/>
      <c r="AR636" s="40"/>
      <c r="AS636" s="40"/>
      <c r="AT636" s="29"/>
      <c r="AU636" s="56"/>
      <c r="AV636" s="56"/>
      <c r="AW636" s="56"/>
      <c r="AX636" s="249" t="str">
        <f>IF(V636="","",EOMONTH(EDATE(Tabla1[[#This Row],[Fecha Finalización]],2),0))</f>
        <v/>
      </c>
      <c r="AY636" s="40"/>
      <c r="AZ636" s="250" t="str">
        <f>IF(V636="","",EOMONTH(EDATE(Tabla1[[#This Row],[Fecha Finalización]],3),0))</f>
        <v/>
      </c>
      <c r="BA636" s="40"/>
      <c r="BB636" s="40"/>
      <c r="BC636" s="237"/>
      <c r="BD636" s="235" t="str">
        <f>IF(F636="","",Tabla1[[#This Row],[sem 01]]&amp;Tabla1[[#This Row],[sem 02]]&amp;Tabla1[[#This Row],[sem 03]])</f>
        <v/>
      </c>
      <c r="BE636" s="236"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9"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10"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10"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10" t="str">
        <f>IF(Tabla1[[#This Row],[Fecha Inicio grupo]]="","",IFERROR(VLOOKUP(Tabla1[[#This Row],[Mes de Alta como miembro]],Parámetros!$AM$2:$AN$16,2,0),"01/01/1900"))</f>
        <v/>
      </c>
    </row>
    <row r="637" spans="1:63" ht="14.45">
      <c r="A637" s="69">
        <v>634</v>
      </c>
      <c r="B637" s="30"/>
      <c r="C637" s="35"/>
      <c r="D637" s="43"/>
      <c r="E637" s="65"/>
      <c r="F637" s="46"/>
      <c r="G637" s="46"/>
      <c r="H637" s="165"/>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1"/>
      <c r="P637" s="35"/>
      <c r="Q637" s="68"/>
      <c r="R637" s="68"/>
      <c r="S637" s="68"/>
      <c r="T637" s="68"/>
      <c r="U637" s="244" t="str">
        <f>IF(F637="","",Tabla1[[#This Row],[Fecha Inicio grupo]]+3*7-7)</f>
        <v/>
      </c>
      <c r="V637" s="245"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6"/>
      <c r="AP637" s="247" t="str">
        <f>IF(F637="","",IFERROR(VLOOKUP(SUBSTITUTE(SUBSTITUTE(Tabla1[[#This Row],[Uso Sistemas]],"T","P"),"N","F"),Parámetros!$M$2:$N$17,2,0),"Completar hasta 3ra sem. para evaluar a Probacionista"))</f>
        <v/>
      </c>
      <c r="AQ637" s="40"/>
      <c r="AR637" s="40"/>
      <c r="AS637" s="40"/>
      <c r="AT637" s="29"/>
      <c r="AU637" s="56"/>
      <c r="AV637" s="56"/>
      <c r="AW637" s="56"/>
      <c r="AX637" s="249" t="str">
        <f>IF(V637="","",EOMONTH(EDATE(Tabla1[[#This Row],[Fecha Finalización]],2),0))</f>
        <v/>
      </c>
      <c r="AY637" s="40"/>
      <c r="AZ637" s="250" t="str">
        <f>IF(V637="","",EOMONTH(EDATE(Tabla1[[#This Row],[Fecha Finalización]],3),0))</f>
        <v/>
      </c>
      <c r="BA637" s="40"/>
      <c r="BB637" s="40"/>
      <c r="BC637" s="237"/>
      <c r="BD637" s="235" t="str">
        <f>IF(F637="","",Tabla1[[#This Row],[sem 01]]&amp;Tabla1[[#This Row],[sem 02]]&amp;Tabla1[[#This Row],[sem 03]])</f>
        <v/>
      </c>
      <c r="BE637" s="236"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9"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10"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10"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10" t="str">
        <f>IF(Tabla1[[#This Row],[Fecha Inicio grupo]]="","",IFERROR(VLOOKUP(Tabla1[[#This Row],[Mes de Alta como miembro]],Parámetros!$AM$2:$AN$16,2,0),"01/01/1900"))</f>
        <v/>
      </c>
    </row>
    <row r="638" spans="1:63" ht="14.45">
      <c r="A638" s="69">
        <v>635</v>
      </c>
      <c r="B638" s="30"/>
      <c r="C638" s="35"/>
      <c r="D638" s="43"/>
      <c r="E638" s="65"/>
      <c r="F638" s="46"/>
      <c r="G638" s="46"/>
      <c r="H638" s="165"/>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1"/>
      <c r="P638" s="35"/>
      <c r="Q638" s="68"/>
      <c r="R638" s="68"/>
      <c r="S638" s="68"/>
      <c r="T638" s="68"/>
      <c r="U638" s="244" t="str">
        <f>IF(F638="","",Tabla1[[#This Row],[Fecha Inicio grupo]]+3*7-7)</f>
        <v/>
      </c>
      <c r="V638" s="245"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6"/>
      <c r="AP638" s="247" t="str">
        <f>IF(F638="","",IFERROR(VLOOKUP(SUBSTITUTE(SUBSTITUTE(Tabla1[[#This Row],[Uso Sistemas]],"T","P"),"N","F"),Parámetros!$M$2:$N$17,2,0),"Completar hasta 3ra sem. para evaluar a Probacionista"))</f>
        <v/>
      </c>
      <c r="AQ638" s="40"/>
      <c r="AR638" s="40"/>
      <c r="AS638" s="40"/>
      <c r="AT638" s="29"/>
      <c r="AU638" s="56"/>
      <c r="AV638" s="56"/>
      <c r="AW638" s="56"/>
      <c r="AX638" s="249" t="str">
        <f>IF(V638="","",EOMONTH(EDATE(Tabla1[[#This Row],[Fecha Finalización]],2),0))</f>
        <v/>
      </c>
      <c r="AY638" s="40"/>
      <c r="AZ638" s="250" t="str">
        <f>IF(V638="","",EOMONTH(EDATE(Tabla1[[#This Row],[Fecha Finalización]],3),0))</f>
        <v/>
      </c>
      <c r="BA638" s="40"/>
      <c r="BB638" s="40"/>
      <c r="BC638" s="237"/>
      <c r="BD638" s="235" t="str">
        <f>IF(F638="","",Tabla1[[#This Row],[sem 01]]&amp;Tabla1[[#This Row],[sem 02]]&amp;Tabla1[[#This Row],[sem 03]])</f>
        <v/>
      </c>
      <c r="BE638" s="236"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9"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10"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10"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10" t="str">
        <f>IF(Tabla1[[#This Row],[Fecha Inicio grupo]]="","",IFERROR(VLOOKUP(Tabla1[[#This Row],[Mes de Alta como miembro]],Parámetros!$AM$2:$AN$16,2,0),"01/01/1900"))</f>
        <v/>
      </c>
    </row>
    <row r="639" spans="1:63" ht="14.45">
      <c r="A639" s="69">
        <v>636</v>
      </c>
      <c r="B639" s="30"/>
      <c r="C639" s="35"/>
      <c r="D639" s="43"/>
      <c r="E639" s="65"/>
      <c r="F639" s="46"/>
      <c r="G639" s="46"/>
      <c r="H639" s="165"/>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1"/>
      <c r="P639" s="35"/>
      <c r="Q639" s="68"/>
      <c r="R639" s="68"/>
      <c r="S639" s="68"/>
      <c r="T639" s="68"/>
      <c r="U639" s="244" t="str">
        <f>IF(F639="","",Tabla1[[#This Row],[Fecha Inicio grupo]]+3*7-7)</f>
        <v/>
      </c>
      <c r="V639" s="245"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6"/>
      <c r="AP639" s="247" t="str">
        <f>IF(F639="","",IFERROR(VLOOKUP(SUBSTITUTE(SUBSTITUTE(Tabla1[[#This Row],[Uso Sistemas]],"T","P"),"N","F"),Parámetros!$M$2:$N$17,2,0),"Completar hasta 3ra sem. para evaluar a Probacionista"))</f>
        <v/>
      </c>
      <c r="AQ639" s="40"/>
      <c r="AR639" s="40"/>
      <c r="AS639" s="40"/>
      <c r="AT639" s="29"/>
      <c r="AU639" s="56"/>
      <c r="AV639" s="56"/>
      <c r="AW639" s="56"/>
      <c r="AX639" s="249" t="str">
        <f>IF(V639="","",EOMONTH(EDATE(Tabla1[[#This Row],[Fecha Finalización]],2),0))</f>
        <v/>
      </c>
      <c r="AY639" s="40"/>
      <c r="AZ639" s="250" t="str">
        <f>IF(V639="","",EOMONTH(EDATE(Tabla1[[#This Row],[Fecha Finalización]],3),0))</f>
        <v/>
      </c>
      <c r="BA639" s="40"/>
      <c r="BB639" s="40"/>
      <c r="BC639" s="237"/>
      <c r="BD639" s="235" t="str">
        <f>IF(F639="","",Tabla1[[#This Row],[sem 01]]&amp;Tabla1[[#This Row],[sem 02]]&amp;Tabla1[[#This Row],[sem 03]])</f>
        <v/>
      </c>
      <c r="BE639" s="236"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9"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10"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10"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10" t="str">
        <f>IF(Tabla1[[#This Row],[Fecha Inicio grupo]]="","",IFERROR(VLOOKUP(Tabla1[[#This Row],[Mes de Alta como miembro]],Parámetros!$AM$2:$AN$16,2,0),"01/01/1900"))</f>
        <v/>
      </c>
    </row>
    <row r="640" spans="1:63" ht="14.45">
      <c r="A640" s="69">
        <v>637</v>
      </c>
      <c r="B640" s="30"/>
      <c r="C640" s="35"/>
      <c r="D640" s="43"/>
      <c r="E640" s="65"/>
      <c r="F640" s="46"/>
      <c r="G640" s="46"/>
      <c r="H640" s="165"/>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1"/>
      <c r="P640" s="35"/>
      <c r="Q640" s="68"/>
      <c r="R640" s="68"/>
      <c r="S640" s="68"/>
      <c r="T640" s="68"/>
      <c r="U640" s="244" t="str">
        <f>IF(F640="","",Tabla1[[#This Row],[Fecha Inicio grupo]]+3*7-7)</f>
        <v/>
      </c>
      <c r="V640" s="245"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6"/>
      <c r="AP640" s="247" t="str">
        <f>IF(F640="","",IFERROR(VLOOKUP(SUBSTITUTE(SUBSTITUTE(Tabla1[[#This Row],[Uso Sistemas]],"T","P"),"N","F"),Parámetros!$M$2:$N$17,2,0),"Completar hasta 3ra sem. para evaluar a Probacionista"))</f>
        <v/>
      </c>
      <c r="AQ640" s="40"/>
      <c r="AR640" s="40"/>
      <c r="AS640" s="40"/>
      <c r="AT640" s="29"/>
      <c r="AU640" s="56"/>
      <c r="AV640" s="56"/>
      <c r="AW640" s="56"/>
      <c r="AX640" s="249" t="str">
        <f>IF(V640="","",EOMONTH(EDATE(Tabla1[[#This Row],[Fecha Finalización]],2),0))</f>
        <v/>
      </c>
      <c r="AY640" s="40"/>
      <c r="AZ640" s="250" t="str">
        <f>IF(V640="","",EOMONTH(EDATE(Tabla1[[#This Row],[Fecha Finalización]],3),0))</f>
        <v/>
      </c>
      <c r="BA640" s="40"/>
      <c r="BB640" s="40"/>
      <c r="BC640" s="237"/>
      <c r="BD640" s="235" t="str">
        <f>IF(F640="","",Tabla1[[#This Row],[sem 01]]&amp;Tabla1[[#This Row],[sem 02]]&amp;Tabla1[[#This Row],[sem 03]])</f>
        <v/>
      </c>
      <c r="BE640" s="236"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9"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10"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10"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10" t="str">
        <f>IF(Tabla1[[#This Row],[Fecha Inicio grupo]]="","",IFERROR(VLOOKUP(Tabla1[[#This Row],[Mes de Alta como miembro]],Parámetros!$AM$2:$AN$16,2,0),"01/01/1900"))</f>
        <v/>
      </c>
    </row>
    <row r="641" spans="1:63" ht="14.45">
      <c r="A641" s="69">
        <v>638</v>
      </c>
      <c r="B641" s="30"/>
      <c r="C641" s="35"/>
      <c r="D641" s="43"/>
      <c r="E641" s="65"/>
      <c r="F641" s="46"/>
      <c r="G641" s="46"/>
      <c r="H641" s="165"/>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1"/>
      <c r="P641" s="35"/>
      <c r="Q641" s="68"/>
      <c r="R641" s="68"/>
      <c r="S641" s="68"/>
      <c r="T641" s="68"/>
      <c r="U641" s="244" t="str">
        <f>IF(F641="","",Tabla1[[#This Row],[Fecha Inicio grupo]]+3*7-7)</f>
        <v/>
      </c>
      <c r="V641" s="245"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6"/>
      <c r="AP641" s="247" t="str">
        <f>IF(F641="","",IFERROR(VLOOKUP(SUBSTITUTE(SUBSTITUTE(Tabla1[[#This Row],[Uso Sistemas]],"T","P"),"N","F"),Parámetros!$M$2:$N$17,2,0),"Completar hasta 3ra sem. para evaluar a Probacionista"))</f>
        <v/>
      </c>
      <c r="AQ641" s="40"/>
      <c r="AR641" s="40"/>
      <c r="AS641" s="40"/>
      <c r="AT641" s="29"/>
      <c r="AU641" s="56"/>
      <c r="AV641" s="56"/>
      <c r="AW641" s="56"/>
      <c r="AX641" s="249" t="str">
        <f>IF(V641="","",EOMONTH(EDATE(Tabla1[[#This Row],[Fecha Finalización]],2),0))</f>
        <v/>
      </c>
      <c r="AY641" s="40"/>
      <c r="AZ641" s="250" t="str">
        <f>IF(V641="","",EOMONTH(EDATE(Tabla1[[#This Row],[Fecha Finalización]],3),0))</f>
        <v/>
      </c>
      <c r="BA641" s="40"/>
      <c r="BB641" s="40"/>
      <c r="BC641" s="237"/>
      <c r="BD641" s="235" t="str">
        <f>IF(F641="","",Tabla1[[#This Row],[sem 01]]&amp;Tabla1[[#This Row],[sem 02]]&amp;Tabla1[[#This Row],[sem 03]])</f>
        <v/>
      </c>
      <c r="BE641" s="236"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9"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10"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10"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10" t="str">
        <f>IF(Tabla1[[#This Row],[Fecha Inicio grupo]]="","",IFERROR(VLOOKUP(Tabla1[[#This Row],[Mes de Alta como miembro]],Parámetros!$AM$2:$AN$16,2,0),"01/01/1900"))</f>
        <v/>
      </c>
    </row>
    <row r="642" spans="1:63" ht="14.45">
      <c r="A642" s="69">
        <v>639</v>
      </c>
      <c r="B642" s="30"/>
      <c r="C642" s="35"/>
      <c r="D642" s="43"/>
      <c r="E642" s="65"/>
      <c r="F642" s="46"/>
      <c r="G642" s="46"/>
      <c r="H642" s="165"/>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1"/>
      <c r="P642" s="35"/>
      <c r="Q642" s="68"/>
      <c r="R642" s="68"/>
      <c r="S642" s="68"/>
      <c r="T642" s="68"/>
      <c r="U642" s="244" t="str">
        <f>IF(F642="","",Tabla1[[#This Row],[Fecha Inicio grupo]]+3*7-7)</f>
        <v/>
      </c>
      <c r="V642" s="245"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6"/>
      <c r="AP642" s="247" t="str">
        <f>IF(F642="","",IFERROR(VLOOKUP(SUBSTITUTE(SUBSTITUTE(Tabla1[[#This Row],[Uso Sistemas]],"T","P"),"N","F"),Parámetros!$M$2:$N$17,2,0),"Completar hasta 3ra sem. para evaluar a Probacionista"))</f>
        <v/>
      </c>
      <c r="AQ642" s="40"/>
      <c r="AR642" s="40"/>
      <c r="AS642" s="40"/>
      <c r="AT642" s="29"/>
      <c r="AU642" s="56"/>
      <c r="AV642" s="56"/>
      <c r="AW642" s="56"/>
      <c r="AX642" s="249" t="str">
        <f>IF(V642="","",EOMONTH(EDATE(Tabla1[[#This Row],[Fecha Finalización]],2),0))</f>
        <v/>
      </c>
      <c r="AY642" s="40"/>
      <c r="AZ642" s="250" t="str">
        <f>IF(V642="","",EOMONTH(EDATE(Tabla1[[#This Row],[Fecha Finalización]],3),0))</f>
        <v/>
      </c>
      <c r="BA642" s="40"/>
      <c r="BB642" s="40"/>
      <c r="BC642" s="237"/>
      <c r="BD642" s="235" t="str">
        <f>IF(F642="","",Tabla1[[#This Row],[sem 01]]&amp;Tabla1[[#This Row],[sem 02]]&amp;Tabla1[[#This Row],[sem 03]])</f>
        <v/>
      </c>
      <c r="BE642" s="236"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9"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10"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10"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10" t="str">
        <f>IF(Tabla1[[#This Row],[Fecha Inicio grupo]]="","",IFERROR(VLOOKUP(Tabla1[[#This Row],[Mes de Alta como miembro]],Parámetros!$AM$2:$AN$16,2,0),"01/01/1900"))</f>
        <v/>
      </c>
    </row>
    <row r="643" spans="1:63" ht="14.45">
      <c r="A643" s="69">
        <v>640</v>
      </c>
      <c r="B643" s="30"/>
      <c r="C643" s="35"/>
      <c r="D643" s="43"/>
      <c r="E643" s="65"/>
      <c r="F643" s="46"/>
      <c r="G643" s="46"/>
      <c r="H643" s="165"/>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1"/>
      <c r="P643" s="35"/>
      <c r="Q643" s="68"/>
      <c r="R643" s="68"/>
      <c r="S643" s="68"/>
      <c r="T643" s="68"/>
      <c r="U643" s="244" t="str">
        <f>IF(F643="","",Tabla1[[#This Row],[Fecha Inicio grupo]]+3*7-7)</f>
        <v/>
      </c>
      <c r="V643" s="245"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6"/>
      <c r="AP643" s="247" t="str">
        <f>IF(F643="","",IFERROR(VLOOKUP(SUBSTITUTE(SUBSTITUTE(Tabla1[[#This Row],[Uso Sistemas]],"T","P"),"N","F"),Parámetros!$M$2:$N$17,2,0),"Completar hasta 3ra sem. para evaluar a Probacionista"))</f>
        <v/>
      </c>
      <c r="AQ643" s="40"/>
      <c r="AR643" s="40"/>
      <c r="AS643" s="40"/>
      <c r="AT643" s="29"/>
      <c r="AU643" s="56"/>
      <c r="AV643" s="56"/>
      <c r="AW643" s="56"/>
      <c r="AX643" s="249" t="str">
        <f>IF(V643="","",EOMONTH(EDATE(Tabla1[[#This Row],[Fecha Finalización]],2),0))</f>
        <v/>
      </c>
      <c r="AY643" s="40"/>
      <c r="AZ643" s="250" t="str">
        <f>IF(V643="","",EOMONTH(EDATE(Tabla1[[#This Row],[Fecha Finalización]],3),0))</f>
        <v/>
      </c>
      <c r="BA643" s="40"/>
      <c r="BB643" s="40"/>
      <c r="BC643" s="237"/>
      <c r="BD643" s="235" t="str">
        <f>IF(F643="","",Tabla1[[#This Row],[sem 01]]&amp;Tabla1[[#This Row],[sem 02]]&amp;Tabla1[[#This Row],[sem 03]])</f>
        <v/>
      </c>
      <c r="BE643" s="236"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9"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10"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10"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10" t="str">
        <f>IF(Tabla1[[#This Row],[Fecha Inicio grupo]]="","",IFERROR(VLOOKUP(Tabla1[[#This Row],[Mes de Alta como miembro]],Parámetros!$AM$2:$AN$16,2,0),"01/01/1900"))</f>
        <v/>
      </c>
    </row>
    <row r="644" spans="1:63" ht="14.45">
      <c r="A644" s="69">
        <v>641</v>
      </c>
      <c r="B644" s="30"/>
      <c r="C644" s="35"/>
      <c r="D644" s="43"/>
      <c r="E644" s="65"/>
      <c r="F644" s="46"/>
      <c r="G644" s="46"/>
      <c r="H644" s="165"/>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1"/>
      <c r="P644" s="35"/>
      <c r="Q644" s="68"/>
      <c r="R644" s="68"/>
      <c r="S644" s="68"/>
      <c r="T644" s="68"/>
      <c r="U644" s="244" t="str">
        <f>IF(F644="","",Tabla1[[#This Row],[Fecha Inicio grupo]]+3*7-7)</f>
        <v/>
      </c>
      <c r="V644" s="245"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6"/>
      <c r="AP644" s="247" t="str">
        <f>IF(F644="","",IFERROR(VLOOKUP(SUBSTITUTE(SUBSTITUTE(Tabla1[[#This Row],[Uso Sistemas]],"T","P"),"N","F"),Parámetros!$M$2:$N$17,2,0),"Completar hasta 3ra sem. para evaluar a Probacionista"))</f>
        <v/>
      </c>
      <c r="AQ644" s="40"/>
      <c r="AR644" s="40"/>
      <c r="AS644" s="40"/>
      <c r="AT644" s="29"/>
      <c r="AU644" s="56"/>
      <c r="AV644" s="56"/>
      <c r="AW644" s="56"/>
      <c r="AX644" s="249" t="str">
        <f>IF(V644="","",EOMONTH(EDATE(Tabla1[[#This Row],[Fecha Finalización]],2),0))</f>
        <v/>
      </c>
      <c r="AY644" s="40"/>
      <c r="AZ644" s="250" t="str">
        <f>IF(V644="","",EOMONTH(EDATE(Tabla1[[#This Row],[Fecha Finalización]],3),0))</f>
        <v/>
      </c>
      <c r="BA644" s="40"/>
      <c r="BB644" s="40"/>
      <c r="BC644" s="237"/>
      <c r="BD644" s="235" t="str">
        <f>IF(F644="","",Tabla1[[#This Row],[sem 01]]&amp;Tabla1[[#This Row],[sem 02]]&amp;Tabla1[[#This Row],[sem 03]])</f>
        <v/>
      </c>
      <c r="BE644" s="236"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9"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10"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10"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10" t="str">
        <f>IF(Tabla1[[#This Row],[Fecha Inicio grupo]]="","",IFERROR(VLOOKUP(Tabla1[[#This Row],[Mes de Alta como miembro]],Parámetros!$AM$2:$AN$16,2,0),"01/01/1900"))</f>
        <v/>
      </c>
    </row>
    <row r="645" spans="1:63" ht="14.45">
      <c r="A645" s="69">
        <v>642</v>
      </c>
      <c r="B645" s="30"/>
      <c r="C645" s="35"/>
      <c r="D645" s="43"/>
      <c r="E645" s="65"/>
      <c r="F645" s="46"/>
      <c r="G645" s="46"/>
      <c r="H645" s="165"/>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1"/>
      <c r="P645" s="35"/>
      <c r="Q645" s="68"/>
      <c r="R645" s="68"/>
      <c r="S645" s="68"/>
      <c r="T645" s="68"/>
      <c r="U645" s="244" t="str">
        <f>IF(F645="","",Tabla1[[#This Row],[Fecha Inicio grupo]]+3*7-7)</f>
        <v/>
      </c>
      <c r="V645" s="245"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6"/>
      <c r="AP645" s="247" t="str">
        <f>IF(F645="","",IFERROR(VLOOKUP(SUBSTITUTE(SUBSTITUTE(Tabla1[[#This Row],[Uso Sistemas]],"T","P"),"N","F"),Parámetros!$M$2:$N$17,2,0),"Completar hasta 3ra sem. para evaluar a Probacionista"))</f>
        <v/>
      </c>
      <c r="AQ645" s="40"/>
      <c r="AR645" s="40"/>
      <c r="AS645" s="40"/>
      <c r="AT645" s="29"/>
      <c r="AU645" s="56"/>
      <c r="AV645" s="56"/>
      <c r="AW645" s="56"/>
      <c r="AX645" s="249" t="str">
        <f>IF(V645="","",EOMONTH(EDATE(Tabla1[[#This Row],[Fecha Finalización]],2),0))</f>
        <v/>
      </c>
      <c r="AY645" s="40"/>
      <c r="AZ645" s="250" t="str">
        <f>IF(V645="","",EOMONTH(EDATE(Tabla1[[#This Row],[Fecha Finalización]],3),0))</f>
        <v/>
      </c>
      <c r="BA645" s="40"/>
      <c r="BB645" s="40"/>
      <c r="BC645" s="237"/>
      <c r="BD645" s="235" t="str">
        <f>IF(F645="","",Tabla1[[#This Row],[sem 01]]&amp;Tabla1[[#This Row],[sem 02]]&amp;Tabla1[[#This Row],[sem 03]])</f>
        <v/>
      </c>
      <c r="BE645" s="236"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9"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10"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10"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10" t="str">
        <f>IF(Tabla1[[#This Row],[Fecha Inicio grupo]]="","",IFERROR(VLOOKUP(Tabla1[[#This Row],[Mes de Alta como miembro]],Parámetros!$AM$2:$AN$16,2,0),"01/01/1900"))</f>
        <v/>
      </c>
    </row>
    <row r="646" spans="1:63" ht="14.45">
      <c r="A646" s="69">
        <v>643</v>
      </c>
      <c r="B646" s="30"/>
      <c r="C646" s="35"/>
      <c r="D646" s="43"/>
      <c r="E646" s="65"/>
      <c r="F646" s="46"/>
      <c r="G646" s="46"/>
      <c r="H646" s="165"/>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1"/>
      <c r="P646" s="35"/>
      <c r="Q646" s="68"/>
      <c r="R646" s="68"/>
      <c r="S646" s="68"/>
      <c r="T646" s="68"/>
      <c r="U646" s="244" t="str">
        <f>IF(F646="","",Tabla1[[#This Row],[Fecha Inicio grupo]]+3*7-7)</f>
        <v/>
      </c>
      <c r="V646" s="245"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6"/>
      <c r="AP646" s="247" t="str">
        <f>IF(F646="","",IFERROR(VLOOKUP(SUBSTITUTE(SUBSTITUTE(Tabla1[[#This Row],[Uso Sistemas]],"T","P"),"N","F"),Parámetros!$M$2:$N$17,2,0),"Completar hasta 3ra sem. para evaluar a Probacionista"))</f>
        <v/>
      </c>
      <c r="AQ646" s="40"/>
      <c r="AR646" s="40"/>
      <c r="AS646" s="40"/>
      <c r="AT646" s="29"/>
      <c r="AU646" s="56"/>
      <c r="AV646" s="56"/>
      <c r="AW646" s="56"/>
      <c r="AX646" s="249" t="str">
        <f>IF(V646="","",EOMONTH(EDATE(Tabla1[[#This Row],[Fecha Finalización]],2),0))</f>
        <v/>
      </c>
      <c r="AY646" s="40"/>
      <c r="AZ646" s="250" t="str">
        <f>IF(V646="","",EOMONTH(EDATE(Tabla1[[#This Row],[Fecha Finalización]],3),0))</f>
        <v/>
      </c>
      <c r="BA646" s="40"/>
      <c r="BB646" s="40"/>
      <c r="BC646" s="237"/>
      <c r="BD646" s="235" t="str">
        <f>IF(F646="","",Tabla1[[#This Row],[sem 01]]&amp;Tabla1[[#This Row],[sem 02]]&amp;Tabla1[[#This Row],[sem 03]])</f>
        <v/>
      </c>
      <c r="BE646" s="236"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9"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10"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10"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10" t="str">
        <f>IF(Tabla1[[#This Row],[Fecha Inicio grupo]]="","",IFERROR(VLOOKUP(Tabla1[[#This Row],[Mes de Alta como miembro]],Parámetros!$AM$2:$AN$16,2,0),"01/01/1900"))</f>
        <v/>
      </c>
    </row>
    <row r="647" spans="1:63" ht="14.45">
      <c r="A647" s="69">
        <v>644</v>
      </c>
      <c r="B647" s="30"/>
      <c r="C647" s="35"/>
      <c r="D647" s="43"/>
      <c r="E647" s="65"/>
      <c r="F647" s="46"/>
      <c r="G647" s="46"/>
      <c r="H647" s="165"/>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1"/>
      <c r="P647" s="35"/>
      <c r="Q647" s="68"/>
      <c r="R647" s="68"/>
      <c r="S647" s="68"/>
      <c r="T647" s="68"/>
      <c r="U647" s="244" t="str">
        <f>IF(F647="","",Tabla1[[#This Row],[Fecha Inicio grupo]]+3*7-7)</f>
        <v/>
      </c>
      <c r="V647" s="245"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6"/>
      <c r="AP647" s="247" t="str">
        <f>IF(F647="","",IFERROR(VLOOKUP(SUBSTITUTE(SUBSTITUTE(Tabla1[[#This Row],[Uso Sistemas]],"T","P"),"N","F"),Parámetros!$M$2:$N$17,2,0),"Completar hasta 3ra sem. para evaluar a Probacionista"))</f>
        <v/>
      </c>
      <c r="AQ647" s="40"/>
      <c r="AR647" s="40"/>
      <c r="AS647" s="40"/>
      <c r="AT647" s="29"/>
      <c r="AU647" s="56"/>
      <c r="AV647" s="56"/>
      <c r="AW647" s="56"/>
      <c r="AX647" s="249" t="str">
        <f>IF(V647="","",EOMONTH(EDATE(Tabla1[[#This Row],[Fecha Finalización]],2),0))</f>
        <v/>
      </c>
      <c r="AY647" s="40"/>
      <c r="AZ647" s="250" t="str">
        <f>IF(V647="","",EOMONTH(EDATE(Tabla1[[#This Row],[Fecha Finalización]],3),0))</f>
        <v/>
      </c>
      <c r="BA647" s="40"/>
      <c r="BB647" s="40"/>
      <c r="BC647" s="237"/>
      <c r="BD647" s="235" t="str">
        <f>IF(F647="","",Tabla1[[#This Row],[sem 01]]&amp;Tabla1[[#This Row],[sem 02]]&amp;Tabla1[[#This Row],[sem 03]])</f>
        <v/>
      </c>
      <c r="BE647" s="236"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9"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10"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10"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10" t="str">
        <f>IF(Tabla1[[#This Row],[Fecha Inicio grupo]]="","",IFERROR(VLOOKUP(Tabla1[[#This Row],[Mes de Alta como miembro]],Parámetros!$AM$2:$AN$16,2,0),"01/01/1900"))</f>
        <v/>
      </c>
    </row>
    <row r="648" spans="1:63" ht="14.45">
      <c r="A648" s="69">
        <v>645</v>
      </c>
      <c r="B648" s="30"/>
      <c r="C648" s="35"/>
      <c r="D648" s="43"/>
      <c r="E648" s="65"/>
      <c r="F648" s="46"/>
      <c r="G648" s="46"/>
      <c r="H648" s="165"/>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1"/>
      <c r="P648" s="35"/>
      <c r="Q648" s="68"/>
      <c r="R648" s="68"/>
      <c r="S648" s="68"/>
      <c r="T648" s="68"/>
      <c r="U648" s="244" t="str">
        <f>IF(F648="","",Tabla1[[#This Row],[Fecha Inicio grupo]]+3*7-7)</f>
        <v/>
      </c>
      <c r="V648" s="245"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6"/>
      <c r="AP648" s="247" t="str">
        <f>IF(F648="","",IFERROR(VLOOKUP(SUBSTITUTE(SUBSTITUTE(Tabla1[[#This Row],[Uso Sistemas]],"T","P"),"N","F"),Parámetros!$M$2:$N$17,2,0),"Completar hasta 3ra sem. para evaluar a Probacionista"))</f>
        <v/>
      </c>
      <c r="AQ648" s="40"/>
      <c r="AR648" s="40"/>
      <c r="AS648" s="40"/>
      <c r="AT648" s="29"/>
      <c r="AU648" s="56"/>
      <c r="AV648" s="56"/>
      <c r="AW648" s="56"/>
      <c r="AX648" s="249" t="str">
        <f>IF(V648="","",EOMONTH(EDATE(Tabla1[[#This Row],[Fecha Finalización]],2),0))</f>
        <v/>
      </c>
      <c r="AY648" s="40"/>
      <c r="AZ648" s="250" t="str">
        <f>IF(V648="","",EOMONTH(EDATE(Tabla1[[#This Row],[Fecha Finalización]],3),0))</f>
        <v/>
      </c>
      <c r="BA648" s="40"/>
      <c r="BB648" s="40"/>
      <c r="BC648" s="237"/>
      <c r="BD648" s="235" t="str">
        <f>IF(F648="","",Tabla1[[#This Row],[sem 01]]&amp;Tabla1[[#This Row],[sem 02]]&amp;Tabla1[[#This Row],[sem 03]])</f>
        <v/>
      </c>
      <c r="BE648" s="236"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9"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10"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10"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10" t="str">
        <f>IF(Tabla1[[#This Row],[Fecha Inicio grupo]]="","",IFERROR(VLOOKUP(Tabla1[[#This Row],[Mes de Alta como miembro]],Parámetros!$AM$2:$AN$16,2,0),"01/01/1900"))</f>
        <v/>
      </c>
    </row>
    <row r="649" spans="1:63" ht="14.45">
      <c r="A649" s="69">
        <v>646</v>
      </c>
      <c r="B649" s="30"/>
      <c r="C649" s="35"/>
      <c r="D649" s="43"/>
      <c r="E649" s="65"/>
      <c r="F649" s="46"/>
      <c r="G649" s="46"/>
      <c r="H649" s="165"/>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1"/>
      <c r="P649" s="35"/>
      <c r="Q649" s="68"/>
      <c r="R649" s="68"/>
      <c r="S649" s="68"/>
      <c r="T649" s="68"/>
      <c r="U649" s="244" t="str">
        <f>IF(F649="","",Tabla1[[#This Row],[Fecha Inicio grupo]]+3*7-7)</f>
        <v/>
      </c>
      <c r="V649" s="245"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6"/>
      <c r="AP649" s="247" t="str">
        <f>IF(F649="","",IFERROR(VLOOKUP(SUBSTITUTE(SUBSTITUTE(Tabla1[[#This Row],[Uso Sistemas]],"T","P"),"N","F"),Parámetros!$M$2:$N$17,2,0),"Completar hasta 3ra sem. para evaluar a Probacionista"))</f>
        <v/>
      </c>
      <c r="AQ649" s="40"/>
      <c r="AR649" s="40"/>
      <c r="AS649" s="40"/>
      <c r="AT649" s="29"/>
      <c r="AU649" s="56"/>
      <c r="AV649" s="56"/>
      <c r="AW649" s="56"/>
      <c r="AX649" s="249" t="str">
        <f>IF(V649="","",EOMONTH(EDATE(Tabla1[[#This Row],[Fecha Finalización]],2),0))</f>
        <v/>
      </c>
      <c r="AY649" s="40"/>
      <c r="AZ649" s="250" t="str">
        <f>IF(V649="","",EOMONTH(EDATE(Tabla1[[#This Row],[Fecha Finalización]],3),0))</f>
        <v/>
      </c>
      <c r="BA649" s="40"/>
      <c r="BB649" s="40"/>
      <c r="BC649" s="237"/>
      <c r="BD649" s="235" t="str">
        <f>IF(F649="","",Tabla1[[#This Row],[sem 01]]&amp;Tabla1[[#This Row],[sem 02]]&amp;Tabla1[[#This Row],[sem 03]])</f>
        <v/>
      </c>
      <c r="BE649" s="236"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9"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10"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10"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10" t="str">
        <f>IF(Tabla1[[#This Row],[Fecha Inicio grupo]]="","",IFERROR(VLOOKUP(Tabla1[[#This Row],[Mes de Alta como miembro]],Parámetros!$AM$2:$AN$16,2,0),"01/01/1900"))</f>
        <v/>
      </c>
    </row>
    <row r="650" spans="1:63" ht="14.45">
      <c r="A650" s="69">
        <v>647</v>
      </c>
      <c r="B650" s="30"/>
      <c r="C650" s="35"/>
      <c r="D650" s="43"/>
      <c r="E650" s="65"/>
      <c r="F650" s="46"/>
      <c r="G650" s="46"/>
      <c r="H650" s="165"/>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1"/>
      <c r="P650" s="35"/>
      <c r="Q650" s="68"/>
      <c r="R650" s="68"/>
      <c r="S650" s="68"/>
      <c r="T650" s="68"/>
      <c r="U650" s="244" t="str">
        <f>IF(F650="","",Tabla1[[#This Row],[Fecha Inicio grupo]]+3*7-7)</f>
        <v/>
      </c>
      <c r="V650" s="245"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6"/>
      <c r="AP650" s="247" t="str">
        <f>IF(F650="","",IFERROR(VLOOKUP(SUBSTITUTE(SUBSTITUTE(Tabla1[[#This Row],[Uso Sistemas]],"T","P"),"N","F"),Parámetros!$M$2:$N$17,2,0),"Completar hasta 3ra sem. para evaluar a Probacionista"))</f>
        <v/>
      </c>
      <c r="AQ650" s="40"/>
      <c r="AR650" s="40"/>
      <c r="AS650" s="40"/>
      <c r="AT650" s="29"/>
      <c r="AU650" s="56"/>
      <c r="AV650" s="56"/>
      <c r="AW650" s="56"/>
      <c r="AX650" s="249" t="str">
        <f>IF(V650="","",EOMONTH(EDATE(Tabla1[[#This Row],[Fecha Finalización]],2),0))</f>
        <v/>
      </c>
      <c r="AY650" s="40"/>
      <c r="AZ650" s="250" t="str">
        <f>IF(V650="","",EOMONTH(EDATE(Tabla1[[#This Row],[Fecha Finalización]],3),0))</f>
        <v/>
      </c>
      <c r="BA650" s="40"/>
      <c r="BB650" s="40"/>
      <c r="BC650" s="237"/>
      <c r="BD650" s="235" t="str">
        <f>IF(F650="","",Tabla1[[#This Row],[sem 01]]&amp;Tabla1[[#This Row],[sem 02]]&amp;Tabla1[[#This Row],[sem 03]])</f>
        <v/>
      </c>
      <c r="BE650" s="236"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9"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10"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10"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10" t="str">
        <f>IF(Tabla1[[#This Row],[Fecha Inicio grupo]]="","",IFERROR(VLOOKUP(Tabla1[[#This Row],[Mes de Alta como miembro]],Parámetros!$AM$2:$AN$16,2,0),"01/01/1900"))</f>
        <v/>
      </c>
    </row>
    <row r="651" spans="1:63" ht="14.45">
      <c r="A651" s="69">
        <v>648</v>
      </c>
      <c r="B651" s="30"/>
      <c r="C651" s="35"/>
      <c r="D651" s="43"/>
      <c r="E651" s="65"/>
      <c r="F651" s="46"/>
      <c r="G651" s="46"/>
      <c r="H651" s="165"/>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1"/>
      <c r="P651" s="35"/>
      <c r="Q651" s="68"/>
      <c r="R651" s="68"/>
      <c r="S651" s="68"/>
      <c r="T651" s="68"/>
      <c r="U651" s="244" t="str">
        <f>IF(F651="","",Tabla1[[#This Row],[Fecha Inicio grupo]]+3*7-7)</f>
        <v/>
      </c>
      <c r="V651" s="245"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6"/>
      <c r="AP651" s="247" t="str">
        <f>IF(F651="","",IFERROR(VLOOKUP(SUBSTITUTE(SUBSTITUTE(Tabla1[[#This Row],[Uso Sistemas]],"T","P"),"N","F"),Parámetros!$M$2:$N$17,2,0),"Completar hasta 3ra sem. para evaluar a Probacionista"))</f>
        <v/>
      </c>
      <c r="AQ651" s="40"/>
      <c r="AR651" s="40"/>
      <c r="AS651" s="40"/>
      <c r="AT651" s="29"/>
      <c r="AU651" s="56"/>
      <c r="AV651" s="56"/>
      <c r="AW651" s="56"/>
      <c r="AX651" s="249" t="str">
        <f>IF(V651="","",EOMONTH(EDATE(Tabla1[[#This Row],[Fecha Finalización]],2),0))</f>
        <v/>
      </c>
      <c r="AY651" s="40"/>
      <c r="AZ651" s="250" t="str">
        <f>IF(V651="","",EOMONTH(EDATE(Tabla1[[#This Row],[Fecha Finalización]],3),0))</f>
        <v/>
      </c>
      <c r="BA651" s="40"/>
      <c r="BB651" s="40"/>
      <c r="BC651" s="237"/>
      <c r="BD651" s="235" t="str">
        <f>IF(F651="","",Tabla1[[#This Row],[sem 01]]&amp;Tabla1[[#This Row],[sem 02]]&amp;Tabla1[[#This Row],[sem 03]])</f>
        <v/>
      </c>
      <c r="BE651" s="236"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9"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10"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10"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10" t="str">
        <f>IF(Tabla1[[#This Row],[Fecha Inicio grupo]]="","",IFERROR(VLOOKUP(Tabla1[[#This Row],[Mes de Alta como miembro]],Parámetros!$AM$2:$AN$16,2,0),"01/01/1900"))</f>
        <v/>
      </c>
    </row>
    <row r="652" spans="1:63" ht="14.45">
      <c r="A652" s="69">
        <v>649</v>
      </c>
      <c r="B652" s="30"/>
      <c r="C652" s="35"/>
      <c r="D652" s="43"/>
      <c r="E652" s="65"/>
      <c r="F652" s="46"/>
      <c r="G652" s="46"/>
      <c r="H652" s="165"/>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1"/>
      <c r="P652" s="35"/>
      <c r="Q652" s="68"/>
      <c r="R652" s="68"/>
      <c r="S652" s="68"/>
      <c r="T652" s="68"/>
      <c r="U652" s="244" t="str">
        <f>IF(F652="","",Tabla1[[#This Row],[Fecha Inicio grupo]]+3*7-7)</f>
        <v/>
      </c>
      <c r="V652" s="245"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6"/>
      <c r="AP652" s="247" t="str">
        <f>IF(F652="","",IFERROR(VLOOKUP(SUBSTITUTE(SUBSTITUTE(Tabla1[[#This Row],[Uso Sistemas]],"T","P"),"N","F"),Parámetros!$M$2:$N$17,2,0),"Completar hasta 3ra sem. para evaluar a Probacionista"))</f>
        <v/>
      </c>
      <c r="AQ652" s="40"/>
      <c r="AR652" s="40"/>
      <c r="AS652" s="40"/>
      <c r="AT652" s="29"/>
      <c r="AU652" s="56"/>
      <c r="AV652" s="56"/>
      <c r="AW652" s="56"/>
      <c r="AX652" s="249" t="str">
        <f>IF(V652="","",EOMONTH(EDATE(Tabla1[[#This Row],[Fecha Finalización]],2),0))</f>
        <v/>
      </c>
      <c r="AY652" s="40"/>
      <c r="AZ652" s="250" t="str">
        <f>IF(V652="","",EOMONTH(EDATE(Tabla1[[#This Row],[Fecha Finalización]],3),0))</f>
        <v/>
      </c>
      <c r="BA652" s="40"/>
      <c r="BB652" s="40"/>
      <c r="BC652" s="237"/>
      <c r="BD652" s="235" t="str">
        <f>IF(F652="","",Tabla1[[#This Row],[sem 01]]&amp;Tabla1[[#This Row],[sem 02]]&amp;Tabla1[[#This Row],[sem 03]])</f>
        <v/>
      </c>
      <c r="BE652" s="236"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9"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10"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10"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10" t="str">
        <f>IF(Tabla1[[#This Row],[Fecha Inicio grupo]]="","",IFERROR(VLOOKUP(Tabla1[[#This Row],[Mes de Alta como miembro]],Parámetros!$AM$2:$AN$16,2,0),"01/01/1900"))</f>
        <v/>
      </c>
    </row>
    <row r="653" spans="1:63" ht="14.45">
      <c r="A653" s="69">
        <v>650</v>
      </c>
      <c r="B653" s="30"/>
      <c r="C653" s="35"/>
      <c r="D653" s="43"/>
      <c r="E653" s="65"/>
      <c r="F653" s="46"/>
      <c r="G653" s="46"/>
      <c r="H653" s="165"/>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1"/>
      <c r="P653" s="35"/>
      <c r="Q653" s="68"/>
      <c r="R653" s="68"/>
      <c r="S653" s="68"/>
      <c r="T653" s="68"/>
      <c r="U653" s="244" t="str">
        <f>IF(F653="","",Tabla1[[#This Row],[Fecha Inicio grupo]]+3*7-7)</f>
        <v/>
      </c>
      <c r="V653" s="245"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6"/>
      <c r="AP653" s="247" t="str">
        <f>IF(F653="","",IFERROR(VLOOKUP(SUBSTITUTE(SUBSTITUTE(Tabla1[[#This Row],[Uso Sistemas]],"T","P"),"N","F"),Parámetros!$M$2:$N$17,2,0),"Completar hasta 3ra sem. para evaluar a Probacionista"))</f>
        <v/>
      </c>
      <c r="AQ653" s="40"/>
      <c r="AR653" s="40"/>
      <c r="AS653" s="40"/>
      <c r="AT653" s="29"/>
      <c r="AU653" s="56"/>
      <c r="AV653" s="56"/>
      <c r="AW653" s="56"/>
      <c r="AX653" s="249" t="str">
        <f>IF(V653="","",EOMONTH(EDATE(Tabla1[[#This Row],[Fecha Finalización]],2),0))</f>
        <v/>
      </c>
      <c r="AY653" s="40"/>
      <c r="AZ653" s="250" t="str">
        <f>IF(V653="","",EOMONTH(EDATE(Tabla1[[#This Row],[Fecha Finalización]],3),0))</f>
        <v/>
      </c>
      <c r="BA653" s="40"/>
      <c r="BB653" s="40"/>
      <c r="BC653" s="237"/>
      <c r="BD653" s="235" t="str">
        <f>IF(F653="","",Tabla1[[#This Row],[sem 01]]&amp;Tabla1[[#This Row],[sem 02]]&amp;Tabla1[[#This Row],[sem 03]])</f>
        <v/>
      </c>
      <c r="BE653" s="236"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9"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10"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10"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10" t="str">
        <f>IF(Tabla1[[#This Row],[Fecha Inicio grupo]]="","",IFERROR(VLOOKUP(Tabla1[[#This Row],[Mes de Alta como miembro]],Parámetros!$AM$2:$AN$16,2,0),"01/01/1900"))</f>
        <v/>
      </c>
    </row>
    <row r="654" spans="1:63" ht="14.45">
      <c r="A654" s="69">
        <v>651</v>
      </c>
      <c r="B654" s="30"/>
      <c r="C654" s="35"/>
      <c r="D654" s="43"/>
      <c r="E654" s="65"/>
      <c r="F654" s="46"/>
      <c r="G654" s="46"/>
      <c r="H654" s="165"/>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1"/>
      <c r="P654" s="35"/>
      <c r="Q654" s="68"/>
      <c r="R654" s="68"/>
      <c r="S654" s="68"/>
      <c r="T654" s="68"/>
      <c r="U654" s="244" t="str">
        <f>IF(F654="","",Tabla1[[#This Row],[Fecha Inicio grupo]]+3*7-7)</f>
        <v/>
      </c>
      <c r="V654" s="245"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6"/>
      <c r="AP654" s="247" t="str">
        <f>IF(F654="","",IFERROR(VLOOKUP(SUBSTITUTE(SUBSTITUTE(Tabla1[[#This Row],[Uso Sistemas]],"T","P"),"N","F"),Parámetros!$M$2:$N$17,2,0),"Completar hasta 3ra sem. para evaluar a Probacionista"))</f>
        <v/>
      </c>
      <c r="AQ654" s="40"/>
      <c r="AR654" s="40"/>
      <c r="AS654" s="40"/>
      <c r="AT654" s="29"/>
      <c r="AU654" s="56"/>
      <c r="AV654" s="56"/>
      <c r="AW654" s="56"/>
      <c r="AX654" s="249" t="str">
        <f>IF(V654="","",EOMONTH(EDATE(Tabla1[[#This Row],[Fecha Finalización]],2),0))</f>
        <v/>
      </c>
      <c r="AY654" s="40"/>
      <c r="AZ654" s="250" t="str">
        <f>IF(V654="","",EOMONTH(EDATE(Tabla1[[#This Row],[Fecha Finalización]],3),0))</f>
        <v/>
      </c>
      <c r="BA654" s="40"/>
      <c r="BB654" s="40"/>
      <c r="BC654" s="237"/>
      <c r="BD654" s="235" t="str">
        <f>IF(F654="","",Tabla1[[#This Row],[sem 01]]&amp;Tabla1[[#This Row],[sem 02]]&amp;Tabla1[[#This Row],[sem 03]])</f>
        <v/>
      </c>
      <c r="BE654" s="236"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9"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10"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10"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10" t="str">
        <f>IF(Tabla1[[#This Row],[Fecha Inicio grupo]]="","",IFERROR(VLOOKUP(Tabla1[[#This Row],[Mes de Alta como miembro]],Parámetros!$AM$2:$AN$16,2,0),"01/01/1900"))</f>
        <v/>
      </c>
    </row>
    <row r="655" spans="1:63" ht="14.45">
      <c r="A655" s="69">
        <v>652</v>
      </c>
      <c r="B655" s="30"/>
      <c r="C655" s="35"/>
      <c r="D655" s="43"/>
      <c r="E655" s="65"/>
      <c r="F655" s="46"/>
      <c r="G655" s="46"/>
      <c r="H655" s="165"/>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1"/>
      <c r="P655" s="35"/>
      <c r="Q655" s="68"/>
      <c r="R655" s="68"/>
      <c r="S655" s="68"/>
      <c r="T655" s="68"/>
      <c r="U655" s="244" t="str">
        <f>IF(F655="","",Tabla1[[#This Row],[Fecha Inicio grupo]]+3*7-7)</f>
        <v/>
      </c>
      <c r="V655" s="245"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6"/>
      <c r="AP655" s="247" t="str">
        <f>IF(F655="","",IFERROR(VLOOKUP(SUBSTITUTE(SUBSTITUTE(Tabla1[[#This Row],[Uso Sistemas]],"T","P"),"N","F"),Parámetros!$M$2:$N$17,2,0),"Completar hasta 3ra sem. para evaluar a Probacionista"))</f>
        <v/>
      </c>
      <c r="AQ655" s="40"/>
      <c r="AR655" s="40"/>
      <c r="AS655" s="40"/>
      <c r="AT655" s="29"/>
      <c r="AU655" s="56"/>
      <c r="AV655" s="56"/>
      <c r="AW655" s="56"/>
      <c r="AX655" s="249" t="str">
        <f>IF(V655="","",EOMONTH(EDATE(Tabla1[[#This Row],[Fecha Finalización]],2),0))</f>
        <v/>
      </c>
      <c r="AY655" s="40"/>
      <c r="AZ655" s="250" t="str">
        <f>IF(V655="","",EOMONTH(EDATE(Tabla1[[#This Row],[Fecha Finalización]],3),0))</f>
        <v/>
      </c>
      <c r="BA655" s="40"/>
      <c r="BB655" s="40"/>
      <c r="BC655" s="237"/>
      <c r="BD655" s="235" t="str">
        <f>IF(F655="","",Tabla1[[#This Row],[sem 01]]&amp;Tabla1[[#This Row],[sem 02]]&amp;Tabla1[[#This Row],[sem 03]])</f>
        <v/>
      </c>
      <c r="BE655" s="236"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9"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10"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10"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10" t="str">
        <f>IF(Tabla1[[#This Row],[Fecha Inicio grupo]]="","",IFERROR(VLOOKUP(Tabla1[[#This Row],[Mes de Alta como miembro]],Parámetros!$AM$2:$AN$16,2,0),"01/01/1900"))</f>
        <v/>
      </c>
    </row>
    <row r="656" spans="1:63" ht="14.45">
      <c r="A656" s="69">
        <v>653</v>
      </c>
      <c r="B656" s="30"/>
      <c r="C656" s="35"/>
      <c r="D656" s="43"/>
      <c r="E656" s="65"/>
      <c r="F656" s="46"/>
      <c r="G656" s="46"/>
      <c r="H656" s="165"/>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1"/>
      <c r="P656" s="35"/>
      <c r="Q656" s="68"/>
      <c r="R656" s="68"/>
      <c r="S656" s="68"/>
      <c r="T656" s="68"/>
      <c r="U656" s="244" t="str">
        <f>IF(F656="","",Tabla1[[#This Row],[Fecha Inicio grupo]]+3*7-7)</f>
        <v/>
      </c>
      <c r="V656" s="245"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6"/>
      <c r="AP656" s="247" t="str">
        <f>IF(F656="","",IFERROR(VLOOKUP(SUBSTITUTE(SUBSTITUTE(Tabla1[[#This Row],[Uso Sistemas]],"T","P"),"N","F"),Parámetros!$M$2:$N$17,2,0),"Completar hasta 3ra sem. para evaluar a Probacionista"))</f>
        <v/>
      </c>
      <c r="AQ656" s="40"/>
      <c r="AR656" s="40"/>
      <c r="AS656" s="40"/>
      <c r="AT656" s="29"/>
      <c r="AU656" s="56"/>
      <c r="AV656" s="56"/>
      <c r="AW656" s="56"/>
      <c r="AX656" s="249" t="str">
        <f>IF(V656="","",EOMONTH(EDATE(Tabla1[[#This Row],[Fecha Finalización]],2),0))</f>
        <v/>
      </c>
      <c r="AY656" s="40"/>
      <c r="AZ656" s="250" t="str">
        <f>IF(V656="","",EOMONTH(EDATE(Tabla1[[#This Row],[Fecha Finalización]],3),0))</f>
        <v/>
      </c>
      <c r="BA656" s="40"/>
      <c r="BB656" s="40"/>
      <c r="BC656" s="237"/>
      <c r="BD656" s="235" t="str">
        <f>IF(F656="","",Tabla1[[#This Row],[sem 01]]&amp;Tabla1[[#This Row],[sem 02]]&amp;Tabla1[[#This Row],[sem 03]])</f>
        <v/>
      </c>
      <c r="BE656" s="236"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9"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10"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10"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10" t="str">
        <f>IF(Tabla1[[#This Row],[Fecha Inicio grupo]]="","",IFERROR(VLOOKUP(Tabla1[[#This Row],[Mes de Alta como miembro]],Parámetros!$AM$2:$AN$16,2,0),"01/01/1900"))</f>
        <v/>
      </c>
    </row>
    <row r="657" spans="1:63" ht="14.45">
      <c r="A657" s="69">
        <v>654</v>
      </c>
      <c r="B657" s="30"/>
      <c r="C657" s="35"/>
      <c r="D657" s="43"/>
      <c r="E657" s="65"/>
      <c r="F657" s="46"/>
      <c r="G657" s="46"/>
      <c r="H657" s="165"/>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1"/>
      <c r="P657" s="35"/>
      <c r="Q657" s="68"/>
      <c r="R657" s="68"/>
      <c r="S657" s="68"/>
      <c r="T657" s="68"/>
      <c r="U657" s="244" t="str">
        <f>IF(F657="","",Tabla1[[#This Row],[Fecha Inicio grupo]]+3*7-7)</f>
        <v/>
      </c>
      <c r="V657" s="245"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6"/>
      <c r="AP657" s="247" t="str">
        <f>IF(F657="","",IFERROR(VLOOKUP(SUBSTITUTE(SUBSTITUTE(Tabla1[[#This Row],[Uso Sistemas]],"T","P"),"N","F"),Parámetros!$M$2:$N$17,2,0),"Completar hasta 3ra sem. para evaluar a Probacionista"))</f>
        <v/>
      </c>
      <c r="AQ657" s="40"/>
      <c r="AR657" s="40"/>
      <c r="AS657" s="40"/>
      <c r="AT657" s="29"/>
      <c r="AU657" s="56"/>
      <c r="AV657" s="56"/>
      <c r="AW657" s="56"/>
      <c r="AX657" s="249" t="str">
        <f>IF(V657="","",EOMONTH(EDATE(Tabla1[[#This Row],[Fecha Finalización]],2),0))</f>
        <v/>
      </c>
      <c r="AY657" s="40"/>
      <c r="AZ657" s="250" t="str">
        <f>IF(V657="","",EOMONTH(EDATE(Tabla1[[#This Row],[Fecha Finalización]],3),0))</f>
        <v/>
      </c>
      <c r="BA657" s="40"/>
      <c r="BB657" s="40"/>
      <c r="BC657" s="237"/>
      <c r="BD657" s="235" t="str">
        <f>IF(F657="","",Tabla1[[#This Row],[sem 01]]&amp;Tabla1[[#This Row],[sem 02]]&amp;Tabla1[[#This Row],[sem 03]])</f>
        <v/>
      </c>
      <c r="BE657" s="236"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9"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10"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10"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10" t="str">
        <f>IF(Tabla1[[#This Row],[Fecha Inicio grupo]]="","",IFERROR(VLOOKUP(Tabla1[[#This Row],[Mes de Alta como miembro]],Parámetros!$AM$2:$AN$16,2,0),"01/01/1900"))</f>
        <v/>
      </c>
    </row>
    <row r="658" spans="1:63" ht="14.45">
      <c r="A658" s="69">
        <v>655</v>
      </c>
      <c r="B658" s="30"/>
      <c r="C658" s="35"/>
      <c r="D658" s="43"/>
      <c r="E658" s="65"/>
      <c r="F658" s="46"/>
      <c r="G658" s="46"/>
      <c r="H658" s="165"/>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1"/>
      <c r="P658" s="35"/>
      <c r="Q658" s="68"/>
      <c r="R658" s="68"/>
      <c r="S658" s="68"/>
      <c r="T658" s="68"/>
      <c r="U658" s="244" t="str">
        <f>IF(F658="","",Tabla1[[#This Row],[Fecha Inicio grupo]]+3*7-7)</f>
        <v/>
      </c>
      <c r="V658" s="245"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6"/>
      <c r="AP658" s="247" t="str">
        <f>IF(F658="","",IFERROR(VLOOKUP(SUBSTITUTE(SUBSTITUTE(Tabla1[[#This Row],[Uso Sistemas]],"T","P"),"N","F"),Parámetros!$M$2:$N$17,2,0),"Completar hasta 3ra sem. para evaluar a Probacionista"))</f>
        <v/>
      </c>
      <c r="AQ658" s="40"/>
      <c r="AR658" s="40"/>
      <c r="AS658" s="40"/>
      <c r="AT658" s="29"/>
      <c r="AU658" s="56"/>
      <c r="AV658" s="56"/>
      <c r="AW658" s="56"/>
      <c r="AX658" s="249" t="str">
        <f>IF(V658="","",EOMONTH(EDATE(Tabla1[[#This Row],[Fecha Finalización]],2),0))</f>
        <v/>
      </c>
      <c r="AY658" s="40"/>
      <c r="AZ658" s="250" t="str">
        <f>IF(V658="","",EOMONTH(EDATE(Tabla1[[#This Row],[Fecha Finalización]],3),0))</f>
        <v/>
      </c>
      <c r="BA658" s="40"/>
      <c r="BB658" s="40"/>
      <c r="BC658" s="237"/>
      <c r="BD658" s="235" t="str">
        <f>IF(F658="","",Tabla1[[#This Row],[sem 01]]&amp;Tabla1[[#This Row],[sem 02]]&amp;Tabla1[[#This Row],[sem 03]])</f>
        <v/>
      </c>
      <c r="BE658" s="236"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9"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10"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10"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10" t="str">
        <f>IF(Tabla1[[#This Row],[Fecha Inicio grupo]]="","",IFERROR(VLOOKUP(Tabla1[[#This Row],[Mes de Alta como miembro]],Parámetros!$AM$2:$AN$16,2,0),"01/01/1900"))</f>
        <v/>
      </c>
    </row>
    <row r="659" spans="1:63" ht="14.45">
      <c r="A659" s="69">
        <v>656</v>
      </c>
      <c r="B659" s="30"/>
      <c r="C659" s="35"/>
      <c r="D659" s="43"/>
      <c r="E659" s="65"/>
      <c r="F659" s="46"/>
      <c r="G659" s="46"/>
      <c r="H659" s="165"/>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1"/>
      <c r="P659" s="35"/>
      <c r="Q659" s="68"/>
      <c r="R659" s="68"/>
      <c r="S659" s="68"/>
      <c r="T659" s="68"/>
      <c r="U659" s="244" t="str">
        <f>IF(F659="","",Tabla1[[#This Row],[Fecha Inicio grupo]]+3*7-7)</f>
        <v/>
      </c>
      <c r="V659" s="245"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6"/>
      <c r="AP659" s="247" t="str">
        <f>IF(F659="","",IFERROR(VLOOKUP(SUBSTITUTE(SUBSTITUTE(Tabla1[[#This Row],[Uso Sistemas]],"T","P"),"N","F"),Parámetros!$M$2:$N$17,2,0),"Completar hasta 3ra sem. para evaluar a Probacionista"))</f>
        <v/>
      </c>
      <c r="AQ659" s="40"/>
      <c r="AR659" s="40"/>
      <c r="AS659" s="40"/>
      <c r="AT659" s="29"/>
      <c r="AU659" s="56"/>
      <c r="AV659" s="56"/>
      <c r="AW659" s="56"/>
      <c r="AX659" s="249" t="str">
        <f>IF(V659="","",EOMONTH(EDATE(Tabla1[[#This Row],[Fecha Finalización]],2),0))</f>
        <v/>
      </c>
      <c r="AY659" s="40"/>
      <c r="AZ659" s="250" t="str">
        <f>IF(V659="","",EOMONTH(EDATE(Tabla1[[#This Row],[Fecha Finalización]],3),0))</f>
        <v/>
      </c>
      <c r="BA659" s="40"/>
      <c r="BB659" s="40"/>
      <c r="BC659" s="237"/>
      <c r="BD659" s="235" t="str">
        <f>IF(F659="","",Tabla1[[#This Row],[sem 01]]&amp;Tabla1[[#This Row],[sem 02]]&amp;Tabla1[[#This Row],[sem 03]])</f>
        <v/>
      </c>
      <c r="BE659" s="236"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9"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10"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10"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10" t="str">
        <f>IF(Tabla1[[#This Row],[Fecha Inicio grupo]]="","",IFERROR(VLOOKUP(Tabla1[[#This Row],[Mes de Alta como miembro]],Parámetros!$AM$2:$AN$16,2,0),"01/01/1900"))</f>
        <v/>
      </c>
    </row>
    <row r="660" spans="1:63" ht="14.45">
      <c r="A660" s="69">
        <v>657</v>
      </c>
      <c r="B660" s="30"/>
      <c r="C660" s="35"/>
      <c r="D660" s="43"/>
      <c r="E660" s="65"/>
      <c r="F660" s="46"/>
      <c r="G660" s="46"/>
      <c r="H660" s="165"/>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1"/>
      <c r="P660" s="35"/>
      <c r="Q660" s="68"/>
      <c r="R660" s="68"/>
      <c r="S660" s="68"/>
      <c r="T660" s="68"/>
      <c r="U660" s="244" t="str">
        <f>IF(F660="","",Tabla1[[#This Row],[Fecha Inicio grupo]]+3*7-7)</f>
        <v/>
      </c>
      <c r="V660" s="245"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6"/>
      <c r="AP660" s="247" t="str">
        <f>IF(F660="","",IFERROR(VLOOKUP(SUBSTITUTE(SUBSTITUTE(Tabla1[[#This Row],[Uso Sistemas]],"T","P"),"N","F"),Parámetros!$M$2:$N$17,2,0),"Completar hasta 3ra sem. para evaluar a Probacionista"))</f>
        <v/>
      </c>
      <c r="AQ660" s="40"/>
      <c r="AR660" s="40"/>
      <c r="AS660" s="40"/>
      <c r="AT660" s="29"/>
      <c r="AU660" s="56"/>
      <c r="AV660" s="56"/>
      <c r="AW660" s="56"/>
      <c r="AX660" s="249" t="str">
        <f>IF(V660="","",EOMONTH(EDATE(Tabla1[[#This Row],[Fecha Finalización]],2),0))</f>
        <v/>
      </c>
      <c r="AY660" s="40"/>
      <c r="AZ660" s="250" t="str">
        <f>IF(V660="","",EOMONTH(EDATE(Tabla1[[#This Row],[Fecha Finalización]],3),0))</f>
        <v/>
      </c>
      <c r="BA660" s="40"/>
      <c r="BB660" s="40"/>
      <c r="BC660" s="237"/>
      <c r="BD660" s="235" t="str">
        <f>IF(F660="","",Tabla1[[#This Row],[sem 01]]&amp;Tabla1[[#This Row],[sem 02]]&amp;Tabla1[[#This Row],[sem 03]])</f>
        <v/>
      </c>
      <c r="BE660" s="236"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9"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10"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10"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10" t="str">
        <f>IF(Tabla1[[#This Row],[Fecha Inicio grupo]]="","",IFERROR(VLOOKUP(Tabla1[[#This Row],[Mes de Alta como miembro]],Parámetros!$AM$2:$AN$16,2,0),"01/01/1900"))</f>
        <v/>
      </c>
    </row>
    <row r="661" spans="1:63" ht="14.45">
      <c r="A661" s="69">
        <v>658</v>
      </c>
      <c r="B661" s="30"/>
      <c r="C661" s="35"/>
      <c r="D661" s="43"/>
      <c r="E661" s="65"/>
      <c r="F661" s="46"/>
      <c r="G661" s="46"/>
      <c r="H661" s="165"/>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1"/>
      <c r="P661" s="35"/>
      <c r="Q661" s="68"/>
      <c r="R661" s="68"/>
      <c r="S661" s="68"/>
      <c r="T661" s="68"/>
      <c r="U661" s="244" t="str">
        <f>IF(F661="","",Tabla1[[#This Row],[Fecha Inicio grupo]]+3*7-7)</f>
        <v/>
      </c>
      <c r="V661" s="245"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6"/>
      <c r="AP661" s="247" t="str">
        <f>IF(F661="","",IFERROR(VLOOKUP(SUBSTITUTE(SUBSTITUTE(Tabla1[[#This Row],[Uso Sistemas]],"T","P"),"N","F"),Parámetros!$M$2:$N$17,2,0),"Completar hasta 3ra sem. para evaluar a Probacionista"))</f>
        <v/>
      </c>
      <c r="AQ661" s="40"/>
      <c r="AR661" s="40"/>
      <c r="AS661" s="40"/>
      <c r="AT661" s="29"/>
      <c r="AU661" s="56"/>
      <c r="AV661" s="56"/>
      <c r="AW661" s="56"/>
      <c r="AX661" s="249" t="str">
        <f>IF(V661="","",EOMONTH(EDATE(Tabla1[[#This Row],[Fecha Finalización]],2),0))</f>
        <v/>
      </c>
      <c r="AY661" s="40"/>
      <c r="AZ661" s="250" t="str">
        <f>IF(V661="","",EOMONTH(EDATE(Tabla1[[#This Row],[Fecha Finalización]],3),0))</f>
        <v/>
      </c>
      <c r="BA661" s="40"/>
      <c r="BB661" s="40"/>
      <c r="BC661" s="237"/>
      <c r="BD661" s="235" t="str">
        <f>IF(F661="","",Tabla1[[#This Row],[sem 01]]&amp;Tabla1[[#This Row],[sem 02]]&amp;Tabla1[[#This Row],[sem 03]])</f>
        <v/>
      </c>
      <c r="BE661" s="236"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9"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10"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10"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10" t="str">
        <f>IF(Tabla1[[#This Row],[Fecha Inicio grupo]]="","",IFERROR(VLOOKUP(Tabla1[[#This Row],[Mes de Alta como miembro]],Parámetros!$AM$2:$AN$16,2,0),"01/01/1900"))</f>
        <v/>
      </c>
    </row>
    <row r="662" spans="1:63" ht="14.45">
      <c r="A662" s="69">
        <v>659</v>
      </c>
      <c r="B662" s="30"/>
      <c r="C662" s="35"/>
      <c r="D662" s="43"/>
      <c r="E662" s="65"/>
      <c r="F662" s="46"/>
      <c r="G662" s="46"/>
      <c r="H662" s="165"/>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1"/>
      <c r="P662" s="35"/>
      <c r="Q662" s="68"/>
      <c r="R662" s="68"/>
      <c r="S662" s="68"/>
      <c r="T662" s="68"/>
      <c r="U662" s="244" t="str">
        <f>IF(F662="","",Tabla1[[#This Row],[Fecha Inicio grupo]]+3*7-7)</f>
        <v/>
      </c>
      <c r="V662" s="245"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6"/>
      <c r="AP662" s="247" t="str">
        <f>IF(F662="","",IFERROR(VLOOKUP(SUBSTITUTE(SUBSTITUTE(Tabla1[[#This Row],[Uso Sistemas]],"T","P"),"N","F"),Parámetros!$M$2:$N$17,2,0),"Completar hasta 3ra sem. para evaluar a Probacionista"))</f>
        <v/>
      </c>
      <c r="AQ662" s="40"/>
      <c r="AR662" s="40"/>
      <c r="AS662" s="40"/>
      <c r="AT662" s="29"/>
      <c r="AU662" s="56"/>
      <c r="AV662" s="56"/>
      <c r="AW662" s="56"/>
      <c r="AX662" s="249" t="str">
        <f>IF(V662="","",EOMONTH(EDATE(Tabla1[[#This Row],[Fecha Finalización]],2),0))</f>
        <v/>
      </c>
      <c r="AY662" s="40"/>
      <c r="AZ662" s="250" t="str">
        <f>IF(V662="","",EOMONTH(EDATE(Tabla1[[#This Row],[Fecha Finalización]],3),0))</f>
        <v/>
      </c>
      <c r="BA662" s="40"/>
      <c r="BB662" s="40"/>
      <c r="BC662" s="237"/>
      <c r="BD662" s="235" t="str">
        <f>IF(F662="","",Tabla1[[#This Row],[sem 01]]&amp;Tabla1[[#This Row],[sem 02]]&amp;Tabla1[[#This Row],[sem 03]])</f>
        <v/>
      </c>
      <c r="BE662" s="236"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9"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10"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10"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10" t="str">
        <f>IF(Tabla1[[#This Row],[Fecha Inicio grupo]]="","",IFERROR(VLOOKUP(Tabla1[[#This Row],[Mes de Alta como miembro]],Parámetros!$AM$2:$AN$16,2,0),"01/01/1900"))</f>
        <v/>
      </c>
    </row>
    <row r="663" spans="1:63" ht="14.45">
      <c r="A663" s="69">
        <v>660</v>
      </c>
      <c r="B663" s="30"/>
      <c r="C663" s="35"/>
      <c r="D663" s="43"/>
      <c r="E663" s="65"/>
      <c r="F663" s="46"/>
      <c r="G663" s="46"/>
      <c r="H663" s="165"/>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1"/>
      <c r="P663" s="35"/>
      <c r="Q663" s="68"/>
      <c r="R663" s="68"/>
      <c r="S663" s="68"/>
      <c r="T663" s="68"/>
      <c r="U663" s="244" t="str">
        <f>IF(F663="","",Tabla1[[#This Row],[Fecha Inicio grupo]]+3*7-7)</f>
        <v/>
      </c>
      <c r="V663" s="245"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6"/>
      <c r="AP663" s="247" t="str">
        <f>IF(F663="","",IFERROR(VLOOKUP(SUBSTITUTE(SUBSTITUTE(Tabla1[[#This Row],[Uso Sistemas]],"T","P"),"N","F"),Parámetros!$M$2:$N$17,2,0),"Completar hasta 3ra sem. para evaluar a Probacionista"))</f>
        <v/>
      </c>
      <c r="AQ663" s="40"/>
      <c r="AR663" s="40"/>
      <c r="AS663" s="40"/>
      <c r="AT663" s="29"/>
      <c r="AU663" s="56"/>
      <c r="AV663" s="56"/>
      <c r="AW663" s="56"/>
      <c r="AX663" s="249" t="str">
        <f>IF(V663="","",EOMONTH(EDATE(Tabla1[[#This Row],[Fecha Finalización]],2),0))</f>
        <v/>
      </c>
      <c r="AY663" s="40"/>
      <c r="AZ663" s="250" t="str">
        <f>IF(V663="","",EOMONTH(EDATE(Tabla1[[#This Row],[Fecha Finalización]],3),0))</f>
        <v/>
      </c>
      <c r="BA663" s="40"/>
      <c r="BB663" s="40"/>
      <c r="BC663" s="237"/>
      <c r="BD663" s="235" t="str">
        <f>IF(F663="","",Tabla1[[#This Row],[sem 01]]&amp;Tabla1[[#This Row],[sem 02]]&amp;Tabla1[[#This Row],[sem 03]])</f>
        <v/>
      </c>
      <c r="BE663" s="236"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9"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10"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10"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10" t="str">
        <f>IF(Tabla1[[#This Row],[Fecha Inicio grupo]]="","",IFERROR(VLOOKUP(Tabla1[[#This Row],[Mes de Alta como miembro]],Parámetros!$AM$2:$AN$16,2,0),"01/01/1900"))</f>
        <v/>
      </c>
    </row>
    <row r="664" spans="1:63" ht="14.45">
      <c r="A664" s="69">
        <v>661</v>
      </c>
      <c r="B664" s="30"/>
      <c r="C664" s="35"/>
      <c r="D664" s="43"/>
      <c r="E664" s="65"/>
      <c r="F664" s="46"/>
      <c r="G664" s="46"/>
      <c r="H664" s="165"/>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1"/>
      <c r="P664" s="35"/>
      <c r="Q664" s="68"/>
      <c r="R664" s="68"/>
      <c r="S664" s="68"/>
      <c r="T664" s="68"/>
      <c r="U664" s="244" t="str">
        <f>IF(F664="","",Tabla1[[#This Row],[Fecha Inicio grupo]]+3*7-7)</f>
        <v/>
      </c>
      <c r="V664" s="245"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6"/>
      <c r="AP664" s="247" t="str">
        <f>IF(F664="","",IFERROR(VLOOKUP(SUBSTITUTE(SUBSTITUTE(Tabla1[[#This Row],[Uso Sistemas]],"T","P"),"N","F"),Parámetros!$M$2:$N$17,2,0),"Completar hasta 3ra sem. para evaluar a Probacionista"))</f>
        <v/>
      </c>
      <c r="AQ664" s="40"/>
      <c r="AR664" s="40"/>
      <c r="AS664" s="40"/>
      <c r="AT664" s="29"/>
      <c r="AU664" s="56"/>
      <c r="AV664" s="56"/>
      <c r="AW664" s="56"/>
      <c r="AX664" s="249" t="str">
        <f>IF(V664="","",EOMONTH(EDATE(Tabla1[[#This Row],[Fecha Finalización]],2),0))</f>
        <v/>
      </c>
      <c r="AY664" s="40"/>
      <c r="AZ664" s="250" t="str">
        <f>IF(V664="","",EOMONTH(EDATE(Tabla1[[#This Row],[Fecha Finalización]],3),0))</f>
        <v/>
      </c>
      <c r="BA664" s="40"/>
      <c r="BB664" s="40"/>
      <c r="BC664" s="237"/>
      <c r="BD664" s="235" t="str">
        <f>IF(F664="","",Tabla1[[#This Row],[sem 01]]&amp;Tabla1[[#This Row],[sem 02]]&amp;Tabla1[[#This Row],[sem 03]])</f>
        <v/>
      </c>
      <c r="BE664" s="236"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9"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10"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10"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10" t="str">
        <f>IF(Tabla1[[#This Row],[Fecha Inicio grupo]]="","",IFERROR(VLOOKUP(Tabla1[[#This Row],[Mes de Alta como miembro]],Parámetros!$AM$2:$AN$16,2,0),"01/01/1900"))</f>
        <v/>
      </c>
    </row>
    <row r="665" spans="1:63" ht="14.45">
      <c r="A665" s="69">
        <v>662</v>
      </c>
      <c r="B665" s="30"/>
      <c r="C665" s="35"/>
      <c r="D665" s="43"/>
      <c r="E665" s="65"/>
      <c r="F665" s="46"/>
      <c r="G665" s="46"/>
      <c r="H665" s="165"/>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1"/>
      <c r="P665" s="35"/>
      <c r="Q665" s="68"/>
      <c r="R665" s="68"/>
      <c r="S665" s="68"/>
      <c r="T665" s="68"/>
      <c r="U665" s="244" t="str">
        <f>IF(F665="","",Tabla1[[#This Row],[Fecha Inicio grupo]]+3*7-7)</f>
        <v/>
      </c>
      <c r="V665" s="245"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6"/>
      <c r="AP665" s="247" t="str">
        <f>IF(F665="","",IFERROR(VLOOKUP(SUBSTITUTE(SUBSTITUTE(Tabla1[[#This Row],[Uso Sistemas]],"T","P"),"N","F"),Parámetros!$M$2:$N$17,2,0),"Completar hasta 3ra sem. para evaluar a Probacionista"))</f>
        <v/>
      </c>
      <c r="AQ665" s="40"/>
      <c r="AR665" s="40"/>
      <c r="AS665" s="40"/>
      <c r="AT665" s="29"/>
      <c r="AU665" s="56"/>
      <c r="AV665" s="56"/>
      <c r="AW665" s="56"/>
      <c r="AX665" s="249" t="str">
        <f>IF(V665="","",EOMONTH(EDATE(Tabla1[[#This Row],[Fecha Finalización]],2),0))</f>
        <v/>
      </c>
      <c r="AY665" s="40"/>
      <c r="AZ665" s="250" t="str">
        <f>IF(V665="","",EOMONTH(EDATE(Tabla1[[#This Row],[Fecha Finalización]],3),0))</f>
        <v/>
      </c>
      <c r="BA665" s="40"/>
      <c r="BB665" s="40"/>
      <c r="BC665" s="237"/>
      <c r="BD665" s="235" t="str">
        <f>IF(F665="","",Tabla1[[#This Row],[sem 01]]&amp;Tabla1[[#This Row],[sem 02]]&amp;Tabla1[[#This Row],[sem 03]])</f>
        <v/>
      </c>
      <c r="BE665" s="236"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9"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10"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10"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10" t="str">
        <f>IF(Tabla1[[#This Row],[Fecha Inicio grupo]]="","",IFERROR(VLOOKUP(Tabla1[[#This Row],[Mes de Alta como miembro]],Parámetros!$AM$2:$AN$16,2,0),"01/01/1900"))</f>
        <v/>
      </c>
    </row>
    <row r="666" spans="1:63" ht="14.45">
      <c r="A666" s="69">
        <v>663</v>
      </c>
      <c r="B666" s="30"/>
      <c r="C666" s="35"/>
      <c r="D666" s="43"/>
      <c r="E666" s="65"/>
      <c r="F666" s="46"/>
      <c r="G666" s="46"/>
      <c r="H666" s="165"/>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1"/>
      <c r="P666" s="35"/>
      <c r="Q666" s="68"/>
      <c r="R666" s="68"/>
      <c r="S666" s="68"/>
      <c r="T666" s="68"/>
      <c r="U666" s="244" t="str">
        <f>IF(F666="","",Tabla1[[#This Row],[Fecha Inicio grupo]]+3*7-7)</f>
        <v/>
      </c>
      <c r="V666" s="245"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6"/>
      <c r="AP666" s="247" t="str">
        <f>IF(F666="","",IFERROR(VLOOKUP(SUBSTITUTE(SUBSTITUTE(Tabla1[[#This Row],[Uso Sistemas]],"T","P"),"N","F"),Parámetros!$M$2:$N$17,2,0),"Completar hasta 3ra sem. para evaluar a Probacionista"))</f>
        <v/>
      </c>
      <c r="AQ666" s="40"/>
      <c r="AR666" s="40"/>
      <c r="AS666" s="40"/>
      <c r="AT666" s="29"/>
      <c r="AU666" s="56"/>
      <c r="AV666" s="56"/>
      <c r="AW666" s="56"/>
      <c r="AX666" s="249" t="str">
        <f>IF(V666="","",EOMONTH(EDATE(Tabla1[[#This Row],[Fecha Finalización]],2),0))</f>
        <v/>
      </c>
      <c r="AY666" s="40"/>
      <c r="AZ666" s="250" t="str">
        <f>IF(V666="","",EOMONTH(EDATE(Tabla1[[#This Row],[Fecha Finalización]],3),0))</f>
        <v/>
      </c>
      <c r="BA666" s="40"/>
      <c r="BB666" s="40"/>
      <c r="BC666" s="237"/>
      <c r="BD666" s="235" t="str">
        <f>IF(F666="","",Tabla1[[#This Row],[sem 01]]&amp;Tabla1[[#This Row],[sem 02]]&amp;Tabla1[[#This Row],[sem 03]])</f>
        <v/>
      </c>
      <c r="BE666" s="236"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9"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10"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10"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10" t="str">
        <f>IF(Tabla1[[#This Row],[Fecha Inicio grupo]]="","",IFERROR(VLOOKUP(Tabla1[[#This Row],[Mes de Alta como miembro]],Parámetros!$AM$2:$AN$16,2,0),"01/01/1900"))</f>
        <v/>
      </c>
    </row>
    <row r="667" spans="1:63" ht="14.45">
      <c r="A667" s="69">
        <v>664</v>
      </c>
      <c r="B667" s="30"/>
      <c r="C667" s="35"/>
      <c r="D667" s="43"/>
      <c r="E667" s="65"/>
      <c r="F667" s="46"/>
      <c r="G667" s="46"/>
      <c r="H667" s="165"/>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1"/>
      <c r="P667" s="35"/>
      <c r="Q667" s="68"/>
      <c r="R667" s="68"/>
      <c r="S667" s="68"/>
      <c r="T667" s="68"/>
      <c r="U667" s="244" t="str">
        <f>IF(F667="","",Tabla1[[#This Row],[Fecha Inicio grupo]]+3*7-7)</f>
        <v/>
      </c>
      <c r="V667" s="245"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6"/>
      <c r="AP667" s="247" t="str">
        <f>IF(F667="","",IFERROR(VLOOKUP(SUBSTITUTE(SUBSTITUTE(Tabla1[[#This Row],[Uso Sistemas]],"T","P"),"N","F"),Parámetros!$M$2:$N$17,2,0),"Completar hasta 3ra sem. para evaluar a Probacionista"))</f>
        <v/>
      </c>
      <c r="AQ667" s="40"/>
      <c r="AR667" s="40"/>
      <c r="AS667" s="40"/>
      <c r="AT667" s="29"/>
      <c r="AU667" s="56"/>
      <c r="AV667" s="56"/>
      <c r="AW667" s="56"/>
      <c r="AX667" s="249" t="str">
        <f>IF(V667="","",EOMONTH(EDATE(Tabla1[[#This Row],[Fecha Finalización]],2),0))</f>
        <v/>
      </c>
      <c r="AY667" s="40"/>
      <c r="AZ667" s="250" t="str">
        <f>IF(V667="","",EOMONTH(EDATE(Tabla1[[#This Row],[Fecha Finalización]],3),0))</f>
        <v/>
      </c>
      <c r="BA667" s="40"/>
      <c r="BB667" s="40"/>
      <c r="BC667" s="237"/>
      <c r="BD667" s="235" t="str">
        <f>IF(F667="","",Tabla1[[#This Row],[sem 01]]&amp;Tabla1[[#This Row],[sem 02]]&amp;Tabla1[[#This Row],[sem 03]])</f>
        <v/>
      </c>
      <c r="BE667" s="236"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9"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10"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10"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10" t="str">
        <f>IF(Tabla1[[#This Row],[Fecha Inicio grupo]]="","",IFERROR(VLOOKUP(Tabla1[[#This Row],[Mes de Alta como miembro]],Parámetros!$AM$2:$AN$16,2,0),"01/01/1900"))</f>
        <v/>
      </c>
    </row>
    <row r="668" spans="1:63" ht="14.45">
      <c r="A668" s="69">
        <v>665</v>
      </c>
      <c r="B668" s="30"/>
      <c r="C668" s="35"/>
      <c r="D668" s="43"/>
      <c r="E668" s="65"/>
      <c r="F668" s="46"/>
      <c r="G668" s="46"/>
      <c r="H668" s="165"/>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1"/>
      <c r="P668" s="35"/>
      <c r="Q668" s="68"/>
      <c r="R668" s="68"/>
      <c r="S668" s="68"/>
      <c r="T668" s="68"/>
      <c r="U668" s="244" t="str">
        <f>IF(F668="","",Tabla1[[#This Row],[Fecha Inicio grupo]]+3*7-7)</f>
        <v/>
      </c>
      <c r="V668" s="245"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6"/>
      <c r="AP668" s="247" t="str">
        <f>IF(F668="","",IFERROR(VLOOKUP(SUBSTITUTE(SUBSTITUTE(Tabla1[[#This Row],[Uso Sistemas]],"T","P"),"N","F"),Parámetros!$M$2:$N$17,2,0),"Completar hasta 3ra sem. para evaluar a Probacionista"))</f>
        <v/>
      </c>
      <c r="AQ668" s="40"/>
      <c r="AR668" s="40"/>
      <c r="AS668" s="40"/>
      <c r="AT668" s="29"/>
      <c r="AU668" s="56"/>
      <c r="AV668" s="56"/>
      <c r="AW668" s="56"/>
      <c r="AX668" s="249" t="str">
        <f>IF(V668="","",EOMONTH(EDATE(Tabla1[[#This Row],[Fecha Finalización]],2),0))</f>
        <v/>
      </c>
      <c r="AY668" s="40"/>
      <c r="AZ668" s="250" t="str">
        <f>IF(V668="","",EOMONTH(EDATE(Tabla1[[#This Row],[Fecha Finalización]],3),0))</f>
        <v/>
      </c>
      <c r="BA668" s="40"/>
      <c r="BB668" s="40"/>
      <c r="BC668" s="237"/>
      <c r="BD668" s="235" t="str">
        <f>IF(F668="","",Tabla1[[#This Row],[sem 01]]&amp;Tabla1[[#This Row],[sem 02]]&amp;Tabla1[[#This Row],[sem 03]])</f>
        <v/>
      </c>
      <c r="BE668" s="236"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9"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10"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10"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10" t="str">
        <f>IF(Tabla1[[#This Row],[Fecha Inicio grupo]]="","",IFERROR(VLOOKUP(Tabla1[[#This Row],[Mes de Alta como miembro]],Parámetros!$AM$2:$AN$16,2,0),"01/01/1900"))</f>
        <v/>
      </c>
    </row>
    <row r="669" spans="1:63" ht="14.45">
      <c r="A669" s="69">
        <v>666</v>
      </c>
      <c r="B669" s="30"/>
      <c r="C669" s="35"/>
      <c r="D669" s="43"/>
      <c r="E669" s="65"/>
      <c r="F669" s="46"/>
      <c r="G669" s="46"/>
      <c r="H669" s="165"/>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1"/>
      <c r="P669" s="35"/>
      <c r="Q669" s="68"/>
      <c r="R669" s="68"/>
      <c r="S669" s="68"/>
      <c r="T669" s="68"/>
      <c r="U669" s="244" t="str">
        <f>IF(F669="","",Tabla1[[#This Row],[Fecha Inicio grupo]]+3*7-7)</f>
        <v/>
      </c>
      <c r="V669" s="245"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6"/>
      <c r="AP669" s="247" t="str">
        <f>IF(F669="","",IFERROR(VLOOKUP(SUBSTITUTE(SUBSTITUTE(Tabla1[[#This Row],[Uso Sistemas]],"T","P"),"N","F"),Parámetros!$M$2:$N$17,2,0),"Completar hasta 3ra sem. para evaluar a Probacionista"))</f>
        <v/>
      </c>
      <c r="AQ669" s="40"/>
      <c r="AR669" s="40"/>
      <c r="AS669" s="40"/>
      <c r="AT669" s="29"/>
      <c r="AU669" s="56"/>
      <c r="AV669" s="56"/>
      <c r="AW669" s="56"/>
      <c r="AX669" s="249" t="str">
        <f>IF(V669="","",EOMONTH(EDATE(Tabla1[[#This Row],[Fecha Finalización]],2),0))</f>
        <v/>
      </c>
      <c r="AY669" s="40"/>
      <c r="AZ669" s="250" t="str">
        <f>IF(V669="","",EOMONTH(EDATE(Tabla1[[#This Row],[Fecha Finalización]],3),0))</f>
        <v/>
      </c>
      <c r="BA669" s="40"/>
      <c r="BB669" s="40"/>
      <c r="BC669" s="237"/>
      <c r="BD669" s="235" t="str">
        <f>IF(F669="","",Tabla1[[#This Row],[sem 01]]&amp;Tabla1[[#This Row],[sem 02]]&amp;Tabla1[[#This Row],[sem 03]])</f>
        <v/>
      </c>
      <c r="BE669" s="236"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9"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10"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10"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10" t="str">
        <f>IF(Tabla1[[#This Row],[Fecha Inicio grupo]]="","",IFERROR(VLOOKUP(Tabla1[[#This Row],[Mes de Alta como miembro]],Parámetros!$AM$2:$AN$16,2,0),"01/01/1900"))</f>
        <v/>
      </c>
    </row>
    <row r="670" spans="1:63" ht="14.45">
      <c r="A670" s="69">
        <v>667</v>
      </c>
      <c r="B670" s="30"/>
      <c r="C670" s="35"/>
      <c r="D670" s="43"/>
      <c r="E670" s="65"/>
      <c r="F670" s="46"/>
      <c r="G670" s="46"/>
      <c r="H670" s="165"/>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1"/>
      <c r="P670" s="35"/>
      <c r="Q670" s="68"/>
      <c r="R670" s="68"/>
      <c r="S670" s="68"/>
      <c r="T670" s="68"/>
      <c r="U670" s="244" t="str">
        <f>IF(F670="","",Tabla1[[#This Row],[Fecha Inicio grupo]]+3*7-7)</f>
        <v/>
      </c>
      <c r="V670" s="245"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6"/>
      <c r="AP670" s="247" t="str">
        <f>IF(F670="","",IFERROR(VLOOKUP(SUBSTITUTE(SUBSTITUTE(Tabla1[[#This Row],[Uso Sistemas]],"T","P"),"N","F"),Parámetros!$M$2:$N$17,2,0),"Completar hasta 3ra sem. para evaluar a Probacionista"))</f>
        <v/>
      </c>
      <c r="AQ670" s="40"/>
      <c r="AR670" s="40"/>
      <c r="AS670" s="40"/>
      <c r="AT670" s="29"/>
      <c r="AU670" s="56"/>
      <c r="AV670" s="56"/>
      <c r="AW670" s="56"/>
      <c r="AX670" s="249" t="str">
        <f>IF(V670="","",EOMONTH(EDATE(Tabla1[[#This Row],[Fecha Finalización]],2),0))</f>
        <v/>
      </c>
      <c r="AY670" s="40"/>
      <c r="AZ670" s="250" t="str">
        <f>IF(V670="","",EOMONTH(EDATE(Tabla1[[#This Row],[Fecha Finalización]],3),0))</f>
        <v/>
      </c>
      <c r="BA670" s="40"/>
      <c r="BB670" s="40"/>
      <c r="BC670" s="237"/>
      <c r="BD670" s="235" t="str">
        <f>IF(F670="","",Tabla1[[#This Row],[sem 01]]&amp;Tabla1[[#This Row],[sem 02]]&amp;Tabla1[[#This Row],[sem 03]])</f>
        <v/>
      </c>
      <c r="BE670" s="236"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9"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10"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10"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10" t="str">
        <f>IF(Tabla1[[#This Row],[Fecha Inicio grupo]]="","",IFERROR(VLOOKUP(Tabla1[[#This Row],[Mes de Alta como miembro]],Parámetros!$AM$2:$AN$16,2,0),"01/01/1900"))</f>
        <v/>
      </c>
    </row>
    <row r="671" spans="1:63" ht="14.45">
      <c r="A671" s="69">
        <v>668</v>
      </c>
      <c r="B671" s="30"/>
      <c r="C671" s="35"/>
      <c r="D671" s="43"/>
      <c r="E671" s="65"/>
      <c r="F671" s="46"/>
      <c r="G671" s="46"/>
      <c r="H671" s="165"/>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1"/>
      <c r="P671" s="35"/>
      <c r="Q671" s="68"/>
      <c r="R671" s="68"/>
      <c r="S671" s="68"/>
      <c r="T671" s="68"/>
      <c r="U671" s="244" t="str">
        <f>IF(F671="","",Tabla1[[#This Row],[Fecha Inicio grupo]]+3*7-7)</f>
        <v/>
      </c>
      <c r="V671" s="245"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6"/>
      <c r="AP671" s="247" t="str">
        <f>IF(F671="","",IFERROR(VLOOKUP(SUBSTITUTE(SUBSTITUTE(Tabla1[[#This Row],[Uso Sistemas]],"T","P"),"N","F"),Parámetros!$M$2:$N$17,2,0),"Completar hasta 3ra sem. para evaluar a Probacionista"))</f>
        <v/>
      </c>
      <c r="AQ671" s="40"/>
      <c r="AR671" s="40"/>
      <c r="AS671" s="40"/>
      <c r="AT671" s="29"/>
      <c r="AU671" s="56"/>
      <c r="AV671" s="56"/>
      <c r="AW671" s="56"/>
      <c r="AX671" s="249" t="str">
        <f>IF(V671="","",EOMONTH(EDATE(Tabla1[[#This Row],[Fecha Finalización]],2),0))</f>
        <v/>
      </c>
      <c r="AY671" s="40"/>
      <c r="AZ671" s="250" t="str">
        <f>IF(V671="","",EOMONTH(EDATE(Tabla1[[#This Row],[Fecha Finalización]],3),0))</f>
        <v/>
      </c>
      <c r="BA671" s="40"/>
      <c r="BB671" s="40"/>
      <c r="BC671" s="237"/>
      <c r="BD671" s="235" t="str">
        <f>IF(F671="","",Tabla1[[#This Row],[sem 01]]&amp;Tabla1[[#This Row],[sem 02]]&amp;Tabla1[[#This Row],[sem 03]])</f>
        <v/>
      </c>
      <c r="BE671" s="236"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9"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10"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10"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10" t="str">
        <f>IF(Tabla1[[#This Row],[Fecha Inicio grupo]]="","",IFERROR(VLOOKUP(Tabla1[[#This Row],[Mes de Alta como miembro]],Parámetros!$AM$2:$AN$16,2,0),"01/01/1900"))</f>
        <v/>
      </c>
    </row>
    <row r="672" spans="1:63" ht="14.45">
      <c r="A672" s="69">
        <v>669</v>
      </c>
      <c r="B672" s="30"/>
      <c r="C672" s="35"/>
      <c r="D672" s="43"/>
      <c r="E672" s="65"/>
      <c r="F672" s="46"/>
      <c r="G672" s="46"/>
      <c r="H672" s="165"/>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1"/>
      <c r="P672" s="35"/>
      <c r="Q672" s="68"/>
      <c r="R672" s="68"/>
      <c r="S672" s="68"/>
      <c r="T672" s="68"/>
      <c r="U672" s="244" t="str">
        <f>IF(F672="","",Tabla1[[#This Row],[Fecha Inicio grupo]]+3*7-7)</f>
        <v/>
      </c>
      <c r="V672" s="245"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6"/>
      <c r="AP672" s="247" t="str">
        <f>IF(F672="","",IFERROR(VLOOKUP(SUBSTITUTE(SUBSTITUTE(Tabla1[[#This Row],[Uso Sistemas]],"T","P"),"N","F"),Parámetros!$M$2:$N$17,2,0),"Completar hasta 3ra sem. para evaluar a Probacionista"))</f>
        <v/>
      </c>
      <c r="AQ672" s="40"/>
      <c r="AR672" s="40"/>
      <c r="AS672" s="40"/>
      <c r="AT672" s="29"/>
      <c r="AU672" s="56"/>
      <c r="AV672" s="56"/>
      <c r="AW672" s="56"/>
      <c r="AX672" s="249" t="str">
        <f>IF(V672="","",EOMONTH(EDATE(Tabla1[[#This Row],[Fecha Finalización]],2),0))</f>
        <v/>
      </c>
      <c r="AY672" s="40"/>
      <c r="AZ672" s="250" t="str">
        <f>IF(V672="","",EOMONTH(EDATE(Tabla1[[#This Row],[Fecha Finalización]],3),0))</f>
        <v/>
      </c>
      <c r="BA672" s="40"/>
      <c r="BB672" s="40"/>
      <c r="BC672" s="237"/>
      <c r="BD672" s="235" t="str">
        <f>IF(F672="","",Tabla1[[#This Row],[sem 01]]&amp;Tabla1[[#This Row],[sem 02]]&amp;Tabla1[[#This Row],[sem 03]])</f>
        <v/>
      </c>
      <c r="BE672" s="236"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9"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10"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10"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10" t="str">
        <f>IF(Tabla1[[#This Row],[Fecha Inicio grupo]]="","",IFERROR(VLOOKUP(Tabla1[[#This Row],[Mes de Alta como miembro]],Parámetros!$AM$2:$AN$16,2,0),"01/01/1900"))</f>
        <v/>
      </c>
    </row>
    <row r="673" spans="1:63" ht="14.45">
      <c r="A673" s="69">
        <v>670</v>
      </c>
      <c r="B673" s="30"/>
      <c r="C673" s="35"/>
      <c r="D673" s="43"/>
      <c r="E673" s="65"/>
      <c r="F673" s="46"/>
      <c r="G673" s="46"/>
      <c r="H673" s="165"/>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1"/>
      <c r="P673" s="35"/>
      <c r="Q673" s="68"/>
      <c r="R673" s="68"/>
      <c r="S673" s="68"/>
      <c r="T673" s="68"/>
      <c r="U673" s="244" t="str">
        <f>IF(F673="","",Tabla1[[#This Row],[Fecha Inicio grupo]]+3*7-7)</f>
        <v/>
      </c>
      <c r="V673" s="245"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6"/>
      <c r="AP673" s="247" t="str">
        <f>IF(F673="","",IFERROR(VLOOKUP(SUBSTITUTE(SUBSTITUTE(Tabla1[[#This Row],[Uso Sistemas]],"T","P"),"N","F"),Parámetros!$M$2:$N$17,2,0),"Completar hasta 3ra sem. para evaluar a Probacionista"))</f>
        <v/>
      </c>
      <c r="AQ673" s="40"/>
      <c r="AR673" s="40"/>
      <c r="AS673" s="40"/>
      <c r="AT673" s="29"/>
      <c r="AU673" s="56"/>
      <c r="AV673" s="56"/>
      <c r="AW673" s="56"/>
      <c r="AX673" s="249" t="str">
        <f>IF(V673="","",EOMONTH(EDATE(Tabla1[[#This Row],[Fecha Finalización]],2),0))</f>
        <v/>
      </c>
      <c r="AY673" s="40"/>
      <c r="AZ673" s="250" t="str">
        <f>IF(V673="","",EOMONTH(EDATE(Tabla1[[#This Row],[Fecha Finalización]],3),0))</f>
        <v/>
      </c>
      <c r="BA673" s="40"/>
      <c r="BB673" s="40"/>
      <c r="BC673" s="237"/>
      <c r="BD673" s="235" t="str">
        <f>IF(F673="","",Tabla1[[#This Row],[sem 01]]&amp;Tabla1[[#This Row],[sem 02]]&amp;Tabla1[[#This Row],[sem 03]])</f>
        <v/>
      </c>
      <c r="BE673" s="236"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9"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10"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10"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10" t="str">
        <f>IF(Tabla1[[#This Row],[Fecha Inicio grupo]]="","",IFERROR(VLOOKUP(Tabla1[[#This Row],[Mes de Alta como miembro]],Parámetros!$AM$2:$AN$16,2,0),"01/01/1900"))</f>
        <v/>
      </c>
    </row>
    <row r="674" spans="1:63" ht="14.45">
      <c r="A674" s="69">
        <v>671</v>
      </c>
      <c r="B674" s="30"/>
      <c r="C674" s="35"/>
      <c r="D674" s="43"/>
      <c r="E674" s="65"/>
      <c r="F674" s="46"/>
      <c r="G674" s="46"/>
      <c r="H674" s="165"/>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1"/>
      <c r="P674" s="35"/>
      <c r="Q674" s="68"/>
      <c r="R674" s="68"/>
      <c r="S674" s="68"/>
      <c r="T674" s="68"/>
      <c r="U674" s="244" t="str">
        <f>IF(F674="","",Tabla1[[#This Row],[Fecha Inicio grupo]]+3*7-7)</f>
        <v/>
      </c>
      <c r="V674" s="245"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6"/>
      <c r="AP674" s="247" t="str">
        <f>IF(F674="","",IFERROR(VLOOKUP(SUBSTITUTE(SUBSTITUTE(Tabla1[[#This Row],[Uso Sistemas]],"T","P"),"N","F"),Parámetros!$M$2:$N$17,2,0),"Completar hasta 3ra sem. para evaluar a Probacionista"))</f>
        <v/>
      </c>
      <c r="AQ674" s="40"/>
      <c r="AR674" s="40"/>
      <c r="AS674" s="40"/>
      <c r="AT674" s="29"/>
      <c r="AU674" s="56"/>
      <c r="AV674" s="56"/>
      <c r="AW674" s="56"/>
      <c r="AX674" s="249" t="str">
        <f>IF(V674="","",EOMONTH(EDATE(Tabla1[[#This Row],[Fecha Finalización]],2),0))</f>
        <v/>
      </c>
      <c r="AY674" s="40"/>
      <c r="AZ674" s="250" t="str">
        <f>IF(V674="","",EOMONTH(EDATE(Tabla1[[#This Row],[Fecha Finalización]],3),0))</f>
        <v/>
      </c>
      <c r="BA674" s="40"/>
      <c r="BB674" s="40"/>
      <c r="BC674" s="237"/>
      <c r="BD674" s="235" t="str">
        <f>IF(F674="","",Tabla1[[#This Row],[sem 01]]&amp;Tabla1[[#This Row],[sem 02]]&amp;Tabla1[[#This Row],[sem 03]])</f>
        <v/>
      </c>
      <c r="BE674" s="236"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9"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10"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10"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10" t="str">
        <f>IF(Tabla1[[#This Row],[Fecha Inicio grupo]]="","",IFERROR(VLOOKUP(Tabla1[[#This Row],[Mes de Alta como miembro]],Parámetros!$AM$2:$AN$16,2,0),"01/01/1900"))</f>
        <v/>
      </c>
    </row>
    <row r="675" spans="1:63" ht="14.45">
      <c r="A675" s="69">
        <v>672</v>
      </c>
      <c r="B675" s="30"/>
      <c r="C675" s="35"/>
      <c r="D675" s="43"/>
      <c r="E675" s="65"/>
      <c r="F675" s="46"/>
      <c r="G675" s="46"/>
      <c r="H675" s="165"/>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1"/>
      <c r="P675" s="35"/>
      <c r="Q675" s="68"/>
      <c r="R675" s="68"/>
      <c r="S675" s="68"/>
      <c r="T675" s="68"/>
      <c r="U675" s="244" t="str">
        <f>IF(F675="","",Tabla1[[#This Row],[Fecha Inicio grupo]]+3*7-7)</f>
        <v/>
      </c>
      <c r="V675" s="245"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6"/>
      <c r="AP675" s="247" t="str">
        <f>IF(F675="","",IFERROR(VLOOKUP(SUBSTITUTE(SUBSTITUTE(Tabla1[[#This Row],[Uso Sistemas]],"T","P"),"N","F"),Parámetros!$M$2:$N$17,2,0),"Completar hasta 3ra sem. para evaluar a Probacionista"))</f>
        <v/>
      </c>
      <c r="AQ675" s="40"/>
      <c r="AR675" s="40"/>
      <c r="AS675" s="40"/>
      <c r="AT675" s="29"/>
      <c r="AU675" s="56"/>
      <c r="AV675" s="56"/>
      <c r="AW675" s="56"/>
      <c r="AX675" s="249" t="str">
        <f>IF(V675="","",EOMONTH(EDATE(Tabla1[[#This Row],[Fecha Finalización]],2),0))</f>
        <v/>
      </c>
      <c r="AY675" s="40"/>
      <c r="AZ675" s="250" t="str">
        <f>IF(V675="","",EOMONTH(EDATE(Tabla1[[#This Row],[Fecha Finalización]],3),0))</f>
        <v/>
      </c>
      <c r="BA675" s="40"/>
      <c r="BB675" s="40"/>
      <c r="BC675" s="237"/>
      <c r="BD675" s="235" t="str">
        <f>IF(F675="","",Tabla1[[#This Row],[sem 01]]&amp;Tabla1[[#This Row],[sem 02]]&amp;Tabla1[[#This Row],[sem 03]])</f>
        <v/>
      </c>
      <c r="BE675" s="236"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9"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10"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10"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10" t="str">
        <f>IF(Tabla1[[#This Row],[Fecha Inicio grupo]]="","",IFERROR(VLOOKUP(Tabla1[[#This Row],[Mes de Alta como miembro]],Parámetros!$AM$2:$AN$16,2,0),"01/01/1900"))</f>
        <v/>
      </c>
    </row>
    <row r="676" spans="1:63" ht="14.45">
      <c r="A676" s="69">
        <v>673</v>
      </c>
      <c r="B676" s="30"/>
      <c r="C676" s="35"/>
      <c r="D676" s="43"/>
      <c r="E676" s="65"/>
      <c r="F676" s="46"/>
      <c r="G676" s="46"/>
      <c r="H676" s="165"/>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1"/>
      <c r="P676" s="35"/>
      <c r="Q676" s="68"/>
      <c r="R676" s="68"/>
      <c r="S676" s="68"/>
      <c r="T676" s="68"/>
      <c r="U676" s="244" t="str">
        <f>IF(F676="","",Tabla1[[#This Row],[Fecha Inicio grupo]]+3*7-7)</f>
        <v/>
      </c>
      <c r="V676" s="245"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6"/>
      <c r="AP676" s="247" t="str">
        <f>IF(F676="","",IFERROR(VLOOKUP(SUBSTITUTE(SUBSTITUTE(Tabla1[[#This Row],[Uso Sistemas]],"T","P"),"N","F"),Parámetros!$M$2:$N$17,2,0),"Completar hasta 3ra sem. para evaluar a Probacionista"))</f>
        <v/>
      </c>
      <c r="AQ676" s="40"/>
      <c r="AR676" s="40"/>
      <c r="AS676" s="40"/>
      <c r="AT676" s="29"/>
      <c r="AU676" s="56"/>
      <c r="AV676" s="56"/>
      <c r="AW676" s="56"/>
      <c r="AX676" s="249" t="str">
        <f>IF(V676="","",EOMONTH(EDATE(Tabla1[[#This Row],[Fecha Finalización]],2),0))</f>
        <v/>
      </c>
      <c r="AY676" s="40"/>
      <c r="AZ676" s="250" t="str">
        <f>IF(V676="","",EOMONTH(EDATE(Tabla1[[#This Row],[Fecha Finalización]],3),0))</f>
        <v/>
      </c>
      <c r="BA676" s="40"/>
      <c r="BB676" s="40"/>
      <c r="BC676" s="237"/>
      <c r="BD676" s="235" t="str">
        <f>IF(F676="","",Tabla1[[#This Row],[sem 01]]&amp;Tabla1[[#This Row],[sem 02]]&amp;Tabla1[[#This Row],[sem 03]])</f>
        <v/>
      </c>
      <c r="BE676" s="236"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9"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10"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10"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10" t="str">
        <f>IF(Tabla1[[#This Row],[Fecha Inicio grupo]]="","",IFERROR(VLOOKUP(Tabla1[[#This Row],[Mes de Alta como miembro]],Parámetros!$AM$2:$AN$16,2,0),"01/01/1900"))</f>
        <v/>
      </c>
    </row>
    <row r="677" spans="1:63" ht="14.45">
      <c r="A677" s="69">
        <v>674</v>
      </c>
      <c r="B677" s="30"/>
      <c r="C677" s="35"/>
      <c r="D677" s="43"/>
      <c r="E677" s="65"/>
      <c r="F677" s="46"/>
      <c r="G677" s="46"/>
      <c r="H677" s="165"/>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1"/>
      <c r="P677" s="35"/>
      <c r="Q677" s="68"/>
      <c r="R677" s="68"/>
      <c r="S677" s="68"/>
      <c r="T677" s="68"/>
      <c r="U677" s="244" t="str">
        <f>IF(F677="","",Tabla1[[#This Row],[Fecha Inicio grupo]]+3*7-7)</f>
        <v/>
      </c>
      <c r="V677" s="245"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6"/>
      <c r="AP677" s="247" t="str">
        <f>IF(F677="","",IFERROR(VLOOKUP(SUBSTITUTE(SUBSTITUTE(Tabla1[[#This Row],[Uso Sistemas]],"T","P"),"N","F"),Parámetros!$M$2:$N$17,2,0),"Completar hasta 3ra sem. para evaluar a Probacionista"))</f>
        <v/>
      </c>
      <c r="AQ677" s="40"/>
      <c r="AR677" s="40"/>
      <c r="AS677" s="40"/>
      <c r="AT677" s="29"/>
      <c r="AU677" s="56"/>
      <c r="AV677" s="56"/>
      <c r="AW677" s="56"/>
      <c r="AX677" s="249" t="str">
        <f>IF(V677="","",EOMONTH(EDATE(Tabla1[[#This Row],[Fecha Finalización]],2),0))</f>
        <v/>
      </c>
      <c r="AY677" s="40"/>
      <c r="AZ677" s="250" t="str">
        <f>IF(V677="","",EOMONTH(EDATE(Tabla1[[#This Row],[Fecha Finalización]],3),0))</f>
        <v/>
      </c>
      <c r="BA677" s="40"/>
      <c r="BB677" s="40"/>
      <c r="BC677" s="237"/>
      <c r="BD677" s="235" t="str">
        <f>IF(F677="","",Tabla1[[#This Row],[sem 01]]&amp;Tabla1[[#This Row],[sem 02]]&amp;Tabla1[[#This Row],[sem 03]])</f>
        <v/>
      </c>
      <c r="BE677" s="236"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9"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10"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10"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10" t="str">
        <f>IF(Tabla1[[#This Row],[Fecha Inicio grupo]]="","",IFERROR(VLOOKUP(Tabla1[[#This Row],[Mes de Alta como miembro]],Parámetros!$AM$2:$AN$16,2,0),"01/01/1900"))</f>
        <v/>
      </c>
    </row>
    <row r="678" spans="1:63" ht="14.45">
      <c r="A678" s="69">
        <v>675</v>
      </c>
      <c r="B678" s="30"/>
      <c r="C678" s="35"/>
      <c r="D678" s="43"/>
      <c r="E678" s="65"/>
      <c r="F678" s="46"/>
      <c r="G678" s="46"/>
      <c r="H678" s="165"/>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1"/>
      <c r="P678" s="35"/>
      <c r="Q678" s="68"/>
      <c r="R678" s="68"/>
      <c r="S678" s="68"/>
      <c r="T678" s="68"/>
      <c r="U678" s="244" t="str">
        <f>IF(F678="","",Tabla1[[#This Row],[Fecha Inicio grupo]]+3*7-7)</f>
        <v/>
      </c>
      <c r="V678" s="245"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6"/>
      <c r="AP678" s="247" t="str">
        <f>IF(F678="","",IFERROR(VLOOKUP(SUBSTITUTE(SUBSTITUTE(Tabla1[[#This Row],[Uso Sistemas]],"T","P"),"N","F"),Parámetros!$M$2:$N$17,2,0),"Completar hasta 3ra sem. para evaluar a Probacionista"))</f>
        <v/>
      </c>
      <c r="AQ678" s="40"/>
      <c r="AR678" s="40"/>
      <c r="AS678" s="40"/>
      <c r="AT678" s="29"/>
      <c r="AU678" s="56"/>
      <c r="AV678" s="56"/>
      <c r="AW678" s="56"/>
      <c r="AX678" s="249" t="str">
        <f>IF(V678="","",EOMONTH(EDATE(Tabla1[[#This Row],[Fecha Finalización]],2),0))</f>
        <v/>
      </c>
      <c r="AY678" s="40"/>
      <c r="AZ678" s="250" t="str">
        <f>IF(V678="","",EOMONTH(EDATE(Tabla1[[#This Row],[Fecha Finalización]],3),0))</f>
        <v/>
      </c>
      <c r="BA678" s="40"/>
      <c r="BB678" s="40"/>
      <c r="BC678" s="237"/>
      <c r="BD678" s="235" t="str">
        <f>IF(F678="","",Tabla1[[#This Row],[sem 01]]&amp;Tabla1[[#This Row],[sem 02]]&amp;Tabla1[[#This Row],[sem 03]])</f>
        <v/>
      </c>
      <c r="BE678" s="236"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9"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10"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10"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10" t="str">
        <f>IF(Tabla1[[#This Row],[Fecha Inicio grupo]]="","",IFERROR(VLOOKUP(Tabla1[[#This Row],[Mes de Alta como miembro]],Parámetros!$AM$2:$AN$16,2,0),"01/01/1900"))</f>
        <v/>
      </c>
    </row>
    <row r="679" spans="1:63" ht="14.45">
      <c r="A679" s="69">
        <v>676</v>
      </c>
      <c r="B679" s="30"/>
      <c r="C679" s="35"/>
      <c r="D679" s="43"/>
      <c r="E679" s="65"/>
      <c r="F679" s="46"/>
      <c r="G679" s="46"/>
      <c r="H679" s="165"/>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1"/>
      <c r="P679" s="35"/>
      <c r="Q679" s="68"/>
      <c r="R679" s="68"/>
      <c r="S679" s="68"/>
      <c r="T679" s="68"/>
      <c r="U679" s="244" t="str">
        <f>IF(F679="","",Tabla1[[#This Row],[Fecha Inicio grupo]]+3*7-7)</f>
        <v/>
      </c>
      <c r="V679" s="245"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6"/>
      <c r="AP679" s="247" t="str">
        <f>IF(F679="","",IFERROR(VLOOKUP(SUBSTITUTE(SUBSTITUTE(Tabla1[[#This Row],[Uso Sistemas]],"T","P"),"N","F"),Parámetros!$M$2:$N$17,2,0),"Completar hasta 3ra sem. para evaluar a Probacionista"))</f>
        <v/>
      </c>
      <c r="AQ679" s="40"/>
      <c r="AR679" s="40"/>
      <c r="AS679" s="40"/>
      <c r="AT679" s="29"/>
      <c r="AU679" s="56"/>
      <c r="AV679" s="56"/>
      <c r="AW679" s="56"/>
      <c r="AX679" s="249" t="str">
        <f>IF(V679="","",EOMONTH(EDATE(Tabla1[[#This Row],[Fecha Finalización]],2),0))</f>
        <v/>
      </c>
      <c r="AY679" s="40"/>
      <c r="AZ679" s="250" t="str">
        <f>IF(V679="","",EOMONTH(EDATE(Tabla1[[#This Row],[Fecha Finalización]],3),0))</f>
        <v/>
      </c>
      <c r="BA679" s="40"/>
      <c r="BB679" s="40"/>
      <c r="BC679" s="237"/>
      <c r="BD679" s="235" t="str">
        <f>IF(F679="","",Tabla1[[#This Row],[sem 01]]&amp;Tabla1[[#This Row],[sem 02]]&amp;Tabla1[[#This Row],[sem 03]])</f>
        <v/>
      </c>
      <c r="BE679" s="236"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9"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10"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10"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10" t="str">
        <f>IF(Tabla1[[#This Row],[Fecha Inicio grupo]]="","",IFERROR(VLOOKUP(Tabla1[[#This Row],[Mes de Alta como miembro]],Parámetros!$AM$2:$AN$16,2,0),"01/01/1900"))</f>
        <v/>
      </c>
    </row>
    <row r="680" spans="1:63" ht="14.45">
      <c r="A680" s="69">
        <v>677</v>
      </c>
      <c r="B680" s="30"/>
      <c r="C680" s="35"/>
      <c r="D680" s="43"/>
      <c r="E680" s="65"/>
      <c r="F680" s="46"/>
      <c r="G680" s="46"/>
      <c r="H680" s="165"/>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1"/>
      <c r="P680" s="35"/>
      <c r="Q680" s="68"/>
      <c r="R680" s="68"/>
      <c r="S680" s="68"/>
      <c r="T680" s="68"/>
      <c r="U680" s="244" t="str">
        <f>IF(F680="","",Tabla1[[#This Row],[Fecha Inicio grupo]]+3*7-7)</f>
        <v/>
      </c>
      <c r="V680" s="245"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6"/>
      <c r="AP680" s="247" t="str">
        <f>IF(F680="","",IFERROR(VLOOKUP(SUBSTITUTE(SUBSTITUTE(Tabla1[[#This Row],[Uso Sistemas]],"T","P"),"N","F"),Parámetros!$M$2:$N$17,2,0),"Completar hasta 3ra sem. para evaluar a Probacionista"))</f>
        <v/>
      </c>
      <c r="AQ680" s="40"/>
      <c r="AR680" s="40"/>
      <c r="AS680" s="40"/>
      <c r="AT680" s="29"/>
      <c r="AU680" s="56"/>
      <c r="AV680" s="56"/>
      <c r="AW680" s="56"/>
      <c r="AX680" s="249" t="str">
        <f>IF(V680="","",EOMONTH(EDATE(Tabla1[[#This Row],[Fecha Finalización]],2),0))</f>
        <v/>
      </c>
      <c r="AY680" s="40"/>
      <c r="AZ680" s="250" t="str">
        <f>IF(V680="","",EOMONTH(EDATE(Tabla1[[#This Row],[Fecha Finalización]],3),0))</f>
        <v/>
      </c>
      <c r="BA680" s="40"/>
      <c r="BB680" s="40"/>
      <c r="BC680" s="237"/>
      <c r="BD680" s="235" t="str">
        <f>IF(F680="","",Tabla1[[#This Row],[sem 01]]&amp;Tabla1[[#This Row],[sem 02]]&amp;Tabla1[[#This Row],[sem 03]])</f>
        <v/>
      </c>
      <c r="BE680" s="236"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9"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10"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10"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10" t="str">
        <f>IF(Tabla1[[#This Row],[Fecha Inicio grupo]]="","",IFERROR(VLOOKUP(Tabla1[[#This Row],[Mes de Alta como miembro]],Parámetros!$AM$2:$AN$16,2,0),"01/01/1900"))</f>
        <v/>
      </c>
    </row>
    <row r="681" spans="1:63" ht="14.45">
      <c r="A681" s="69">
        <v>678</v>
      </c>
      <c r="B681" s="30"/>
      <c r="C681" s="35"/>
      <c r="D681" s="43"/>
      <c r="E681" s="65"/>
      <c r="F681" s="46"/>
      <c r="G681" s="46"/>
      <c r="H681" s="165"/>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1"/>
      <c r="P681" s="35"/>
      <c r="Q681" s="68"/>
      <c r="R681" s="68"/>
      <c r="S681" s="68"/>
      <c r="T681" s="68"/>
      <c r="U681" s="244" t="str">
        <f>IF(F681="","",Tabla1[[#This Row],[Fecha Inicio grupo]]+3*7-7)</f>
        <v/>
      </c>
      <c r="V681" s="245"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6"/>
      <c r="AP681" s="247" t="str">
        <f>IF(F681="","",IFERROR(VLOOKUP(SUBSTITUTE(SUBSTITUTE(Tabla1[[#This Row],[Uso Sistemas]],"T","P"),"N","F"),Parámetros!$M$2:$N$17,2,0),"Completar hasta 3ra sem. para evaluar a Probacionista"))</f>
        <v/>
      </c>
      <c r="AQ681" s="40"/>
      <c r="AR681" s="40"/>
      <c r="AS681" s="40"/>
      <c r="AT681" s="29"/>
      <c r="AU681" s="56"/>
      <c r="AV681" s="56"/>
      <c r="AW681" s="56"/>
      <c r="AX681" s="249" t="str">
        <f>IF(V681="","",EOMONTH(EDATE(Tabla1[[#This Row],[Fecha Finalización]],2),0))</f>
        <v/>
      </c>
      <c r="AY681" s="40"/>
      <c r="AZ681" s="250" t="str">
        <f>IF(V681="","",EOMONTH(EDATE(Tabla1[[#This Row],[Fecha Finalización]],3),0))</f>
        <v/>
      </c>
      <c r="BA681" s="40"/>
      <c r="BB681" s="40"/>
      <c r="BC681" s="237"/>
      <c r="BD681" s="235" t="str">
        <f>IF(F681="","",Tabla1[[#This Row],[sem 01]]&amp;Tabla1[[#This Row],[sem 02]]&amp;Tabla1[[#This Row],[sem 03]])</f>
        <v/>
      </c>
      <c r="BE681" s="236"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9"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10"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10"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10" t="str">
        <f>IF(Tabla1[[#This Row],[Fecha Inicio grupo]]="","",IFERROR(VLOOKUP(Tabla1[[#This Row],[Mes de Alta como miembro]],Parámetros!$AM$2:$AN$16,2,0),"01/01/1900"))</f>
        <v/>
      </c>
    </row>
    <row r="682" spans="1:63" ht="14.45">
      <c r="A682" s="69">
        <v>679</v>
      </c>
      <c r="B682" s="30"/>
      <c r="C682" s="35"/>
      <c r="D682" s="43"/>
      <c r="E682" s="65"/>
      <c r="F682" s="46"/>
      <c r="G682" s="46"/>
      <c r="H682" s="165"/>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1"/>
      <c r="P682" s="35"/>
      <c r="Q682" s="68"/>
      <c r="R682" s="68"/>
      <c r="S682" s="68"/>
      <c r="T682" s="68"/>
      <c r="U682" s="244" t="str">
        <f>IF(F682="","",Tabla1[[#This Row],[Fecha Inicio grupo]]+3*7-7)</f>
        <v/>
      </c>
      <c r="V682" s="245"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6"/>
      <c r="AP682" s="247" t="str">
        <f>IF(F682="","",IFERROR(VLOOKUP(SUBSTITUTE(SUBSTITUTE(Tabla1[[#This Row],[Uso Sistemas]],"T","P"),"N","F"),Parámetros!$M$2:$N$17,2,0),"Completar hasta 3ra sem. para evaluar a Probacionista"))</f>
        <v/>
      </c>
      <c r="AQ682" s="40"/>
      <c r="AR682" s="40"/>
      <c r="AS682" s="40"/>
      <c r="AT682" s="29"/>
      <c r="AU682" s="56"/>
      <c r="AV682" s="56"/>
      <c r="AW682" s="56"/>
      <c r="AX682" s="249" t="str">
        <f>IF(V682="","",EOMONTH(EDATE(Tabla1[[#This Row],[Fecha Finalización]],2),0))</f>
        <v/>
      </c>
      <c r="AY682" s="40"/>
      <c r="AZ682" s="250" t="str">
        <f>IF(V682="","",EOMONTH(EDATE(Tabla1[[#This Row],[Fecha Finalización]],3),0))</f>
        <v/>
      </c>
      <c r="BA682" s="40"/>
      <c r="BB682" s="40"/>
      <c r="BC682" s="237"/>
      <c r="BD682" s="235" t="str">
        <f>IF(F682="","",Tabla1[[#This Row],[sem 01]]&amp;Tabla1[[#This Row],[sem 02]]&amp;Tabla1[[#This Row],[sem 03]])</f>
        <v/>
      </c>
      <c r="BE682" s="236"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9"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10"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10"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10" t="str">
        <f>IF(Tabla1[[#This Row],[Fecha Inicio grupo]]="","",IFERROR(VLOOKUP(Tabla1[[#This Row],[Mes de Alta como miembro]],Parámetros!$AM$2:$AN$16,2,0),"01/01/1900"))</f>
        <v/>
      </c>
    </row>
    <row r="683" spans="1:63" ht="14.45">
      <c r="A683" s="69">
        <v>680</v>
      </c>
      <c r="B683" s="30"/>
      <c r="C683" s="35"/>
      <c r="D683" s="43"/>
      <c r="E683" s="65"/>
      <c r="F683" s="46"/>
      <c r="G683" s="46"/>
      <c r="H683" s="165"/>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1"/>
      <c r="P683" s="35"/>
      <c r="Q683" s="68"/>
      <c r="R683" s="68"/>
      <c r="S683" s="68"/>
      <c r="T683" s="68"/>
      <c r="U683" s="244" t="str">
        <f>IF(F683="","",Tabla1[[#This Row],[Fecha Inicio grupo]]+3*7-7)</f>
        <v/>
      </c>
      <c r="V683" s="245"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6"/>
      <c r="AP683" s="247" t="str">
        <f>IF(F683="","",IFERROR(VLOOKUP(SUBSTITUTE(SUBSTITUTE(Tabla1[[#This Row],[Uso Sistemas]],"T","P"),"N","F"),Parámetros!$M$2:$N$17,2,0),"Completar hasta 3ra sem. para evaluar a Probacionista"))</f>
        <v/>
      </c>
      <c r="AQ683" s="40"/>
      <c r="AR683" s="40"/>
      <c r="AS683" s="40"/>
      <c r="AT683" s="29"/>
      <c r="AU683" s="56"/>
      <c r="AV683" s="56"/>
      <c r="AW683" s="56"/>
      <c r="AX683" s="249" t="str">
        <f>IF(V683="","",EOMONTH(EDATE(Tabla1[[#This Row],[Fecha Finalización]],2),0))</f>
        <v/>
      </c>
      <c r="AY683" s="40"/>
      <c r="AZ683" s="250" t="str">
        <f>IF(V683="","",EOMONTH(EDATE(Tabla1[[#This Row],[Fecha Finalización]],3),0))</f>
        <v/>
      </c>
      <c r="BA683" s="40"/>
      <c r="BB683" s="40"/>
      <c r="BC683" s="237"/>
      <c r="BD683" s="235" t="str">
        <f>IF(F683="","",Tabla1[[#This Row],[sem 01]]&amp;Tabla1[[#This Row],[sem 02]]&amp;Tabla1[[#This Row],[sem 03]])</f>
        <v/>
      </c>
      <c r="BE683" s="236"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9"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10"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10"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10" t="str">
        <f>IF(Tabla1[[#This Row],[Fecha Inicio grupo]]="","",IFERROR(VLOOKUP(Tabla1[[#This Row],[Mes de Alta como miembro]],Parámetros!$AM$2:$AN$16,2,0),"01/01/1900"))</f>
        <v/>
      </c>
    </row>
    <row r="684" spans="1:63" ht="14.45">
      <c r="A684" s="69">
        <v>681</v>
      </c>
      <c r="B684" s="30"/>
      <c r="C684" s="35"/>
      <c r="D684" s="43"/>
      <c r="E684" s="65"/>
      <c r="F684" s="46"/>
      <c r="G684" s="46"/>
      <c r="H684" s="165"/>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1"/>
      <c r="P684" s="35"/>
      <c r="Q684" s="68"/>
      <c r="R684" s="68"/>
      <c r="S684" s="68"/>
      <c r="T684" s="68"/>
      <c r="U684" s="244" t="str">
        <f>IF(F684="","",Tabla1[[#This Row],[Fecha Inicio grupo]]+3*7-7)</f>
        <v/>
      </c>
      <c r="V684" s="245"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6"/>
      <c r="AP684" s="247" t="str">
        <f>IF(F684="","",IFERROR(VLOOKUP(SUBSTITUTE(SUBSTITUTE(Tabla1[[#This Row],[Uso Sistemas]],"T","P"),"N","F"),Parámetros!$M$2:$N$17,2,0),"Completar hasta 3ra sem. para evaluar a Probacionista"))</f>
        <v/>
      </c>
      <c r="AQ684" s="40"/>
      <c r="AR684" s="40"/>
      <c r="AS684" s="40"/>
      <c r="AT684" s="29"/>
      <c r="AU684" s="56"/>
      <c r="AV684" s="56"/>
      <c r="AW684" s="56"/>
      <c r="AX684" s="249" t="str">
        <f>IF(V684="","",EOMONTH(EDATE(Tabla1[[#This Row],[Fecha Finalización]],2),0))</f>
        <v/>
      </c>
      <c r="AY684" s="40"/>
      <c r="AZ684" s="250" t="str">
        <f>IF(V684="","",EOMONTH(EDATE(Tabla1[[#This Row],[Fecha Finalización]],3),0))</f>
        <v/>
      </c>
      <c r="BA684" s="40"/>
      <c r="BB684" s="40"/>
      <c r="BC684" s="237"/>
      <c r="BD684" s="235" t="str">
        <f>IF(F684="","",Tabla1[[#This Row],[sem 01]]&amp;Tabla1[[#This Row],[sem 02]]&amp;Tabla1[[#This Row],[sem 03]])</f>
        <v/>
      </c>
      <c r="BE684" s="236"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9"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10"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10"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10" t="str">
        <f>IF(Tabla1[[#This Row],[Fecha Inicio grupo]]="","",IFERROR(VLOOKUP(Tabla1[[#This Row],[Mes de Alta como miembro]],Parámetros!$AM$2:$AN$16,2,0),"01/01/1900"))</f>
        <v/>
      </c>
    </row>
    <row r="685" spans="1:63" ht="14.45">
      <c r="A685" s="69">
        <v>682</v>
      </c>
      <c r="B685" s="30"/>
      <c r="C685" s="35"/>
      <c r="D685" s="43"/>
      <c r="E685" s="65"/>
      <c r="F685" s="46"/>
      <c r="G685" s="46"/>
      <c r="H685" s="165"/>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1"/>
      <c r="P685" s="35"/>
      <c r="Q685" s="68"/>
      <c r="R685" s="68"/>
      <c r="S685" s="68"/>
      <c r="T685" s="68"/>
      <c r="U685" s="244" t="str">
        <f>IF(F685="","",Tabla1[[#This Row],[Fecha Inicio grupo]]+3*7-7)</f>
        <v/>
      </c>
      <c r="V685" s="245"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6"/>
      <c r="AP685" s="247" t="str">
        <f>IF(F685="","",IFERROR(VLOOKUP(SUBSTITUTE(SUBSTITUTE(Tabla1[[#This Row],[Uso Sistemas]],"T","P"),"N","F"),Parámetros!$M$2:$N$17,2,0),"Completar hasta 3ra sem. para evaluar a Probacionista"))</f>
        <v/>
      </c>
      <c r="AQ685" s="40"/>
      <c r="AR685" s="40"/>
      <c r="AS685" s="40"/>
      <c r="AT685" s="29"/>
      <c r="AU685" s="56"/>
      <c r="AV685" s="56"/>
      <c r="AW685" s="56"/>
      <c r="AX685" s="249" t="str">
        <f>IF(V685="","",EOMONTH(EDATE(Tabla1[[#This Row],[Fecha Finalización]],2),0))</f>
        <v/>
      </c>
      <c r="AY685" s="40"/>
      <c r="AZ685" s="250" t="str">
        <f>IF(V685="","",EOMONTH(EDATE(Tabla1[[#This Row],[Fecha Finalización]],3),0))</f>
        <v/>
      </c>
      <c r="BA685" s="40"/>
      <c r="BB685" s="40"/>
      <c r="BC685" s="237"/>
      <c r="BD685" s="235" t="str">
        <f>IF(F685="","",Tabla1[[#This Row],[sem 01]]&amp;Tabla1[[#This Row],[sem 02]]&amp;Tabla1[[#This Row],[sem 03]])</f>
        <v/>
      </c>
      <c r="BE685" s="236"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9"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10"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10"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10" t="str">
        <f>IF(Tabla1[[#This Row],[Fecha Inicio grupo]]="","",IFERROR(VLOOKUP(Tabla1[[#This Row],[Mes de Alta como miembro]],Parámetros!$AM$2:$AN$16,2,0),"01/01/1900"))</f>
        <v/>
      </c>
    </row>
    <row r="686" spans="1:63" ht="14.45">
      <c r="A686" s="69">
        <v>683</v>
      </c>
      <c r="B686" s="30"/>
      <c r="C686" s="35"/>
      <c r="D686" s="43"/>
      <c r="E686" s="65"/>
      <c r="F686" s="46"/>
      <c r="G686" s="46"/>
      <c r="H686" s="165"/>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1"/>
      <c r="P686" s="35"/>
      <c r="Q686" s="68"/>
      <c r="R686" s="68"/>
      <c r="S686" s="68"/>
      <c r="T686" s="68"/>
      <c r="U686" s="244" t="str">
        <f>IF(F686="","",Tabla1[[#This Row],[Fecha Inicio grupo]]+3*7-7)</f>
        <v/>
      </c>
      <c r="V686" s="245"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6"/>
      <c r="AP686" s="247" t="str">
        <f>IF(F686="","",IFERROR(VLOOKUP(SUBSTITUTE(SUBSTITUTE(Tabla1[[#This Row],[Uso Sistemas]],"T","P"),"N","F"),Parámetros!$M$2:$N$17,2,0),"Completar hasta 3ra sem. para evaluar a Probacionista"))</f>
        <v/>
      </c>
      <c r="AQ686" s="40"/>
      <c r="AR686" s="40"/>
      <c r="AS686" s="40"/>
      <c r="AT686" s="29"/>
      <c r="AU686" s="56"/>
      <c r="AV686" s="56"/>
      <c r="AW686" s="56"/>
      <c r="AX686" s="249" t="str">
        <f>IF(V686="","",EOMONTH(EDATE(Tabla1[[#This Row],[Fecha Finalización]],2),0))</f>
        <v/>
      </c>
      <c r="AY686" s="40"/>
      <c r="AZ686" s="250" t="str">
        <f>IF(V686="","",EOMONTH(EDATE(Tabla1[[#This Row],[Fecha Finalización]],3),0))</f>
        <v/>
      </c>
      <c r="BA686" s="40"/>
      <c r="BB686" s="40"/>
      <c r="BC686" s="237"/>
      <c r="BD686" s="235" t="str">
        <f>IF(F686="","",Tabla1[[#This Row],[sem 01]]&amp;Tabla1[[#This Row],[sem 02]]&amp;Tabla1[[#This Row],[sem 03]])</f>
        <v/>
      </c>
      <c r="BE686" s="236"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9"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10"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10"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10" t="str">
        <f>IF(Tabla1[[#This Row],[Fecha Inicio grupo]]="","",IFERROR(VLOOKUP(Tabla1[[#This Row],[Mes de Alta como miembro]],Parámetros!$AM$2:$AN$16,2,0),"01/01/1900"))</f>
        <v/>
      </c>
    </row>
    <row r="687" spans="1:63" ht="14.45">
      <c r="A687" s="69">
        <v>684</v>
      </c>
      <c r="B687" s="30"/>
      <c r="C687" s="35"/>
      <c r="D687" s="43"/>
      <c r="E687" s="65"/>
      <c r="F687" s="46"/>
      <c r="G687" s="46"/>
      <c r="H687" s="165"/>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1"/>
      <c r="P687" s="35"/>
      <c r="Q687" s="68"/>
      <c r="R687" s="68"/>
      <c r="S687" s="68"/>
      <c r="T687" s="68"/>
      <c r="U687" s="244" t="str">
        <f>IF(F687="","",Tabla1[[#This Row],[Fecha Inicio grupo]]+3*7-7)</f>
        <v/>
      </c>
      <c r="V687" s="245"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6"/>
      <c r="AP687" s="247" t="str">
        <f>IF(F687="","",IFERROR(VLOOKUP(SUBSTITUTE(SUBSTITUTE(Tabla1[[#This Row],[Uso Sistemas]],"T","P"),"N","F"),Parámetros!$M$2:$N$17,2,0),"Completar hasta 3ra sem. para evaluar a Probacionista"))</f>
        <v/>
      </c>
      <c r="AQ687" s="40"/>
      <c r="AR687" s="40"/>
      <c r="AS687" s="40"/>
      <c r="AT687" s="29"/>
      <c r="AU687" s="56"/>
      <c r="AV687" s="56"/>
      <c r="AW687" s="56"/>
      <c r="AX687" s="249" t="str">
        <f>IF(V687="","",EOMONTH(EDATE(Tabla1[[#This Row],[Fecha Finalización]],2),0))</f>
        <v/>
      </c>
      <c r="AY687" s="40"/>
      <c r="AZ687" s="250" t="str">
        <f>IF(V687="","",EOMONTH(EDATE(Tabla1[[#This Row],[Fecha Finalización]],3),0))</f>
        <v/>
      </c>
      <c r="BA687" s="40"/>
      <c r="BB687" s="40"/>
      <c r="BC687" s="237"/>
      <c r="BD687" s="235" t="str">
        <f>IF(F687="","",Tabla1[[#This Row],[sem 01]]&amp;Tabla1[[#This Row],[sem 02]]&amp;Tabla1[[#This Row],[sem 03]])</f>
        <v/>
      </c>
      <c r="BE687" s="236"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9"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10"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10"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10" t="str">
        <f>IF(Tabla1[[#This Row],[Fecha Inicio grupo]]="","",IFERROR(VLOOKUP(Tabla1[[#This Row],[Mes de Alta como miembro]],Parámetros!$AM$2:$AN$16,2,0),"01/01/1900"))</f>
        <v/>
      </c>
    </row>
    <row r="688" spans="1:63" ht="14.45">
      <c r="A688" s="69">
        <v>685</v>
      </c>
      <c r="B688" s="30"/>
      <c r="C688" s="35"/>
      <c r="D688" s="43"/>
      <c r="E688" s="65"/>
      <c r="F688" s="46"/>
      <c r="G688" s="46"/>
      <c r="H688" s="165"/>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1"/>
      <c r="P688" s="35"/>
      <c r="Q688" s="68"/>
      <c r="R688" s="68"/>
      <c r="S688" s="68"/>
      <c r="T688" s="68"/>
      <c r="U688" s="244" t="str">
        <f>IF(F688="","",Tabla1[[#This Row],[Fecha Inicio grupo]]+3*7-7)</f>
        <v/>
      </c>
      <c r="V688" s="245"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6"/>
      <c r="AP688" s="247" t="str">
        <f>IF(F688="","",IFERROR(VLOOKUP(SUBSTITUTE(SUBSTITUTE(Tabla1[[#This Row],[Uso Sistemas]],"T","P"),"N","F"),Parámetros!$M$2:$N$17,2,0),"Completar hasta 3ra sem. para evaluar a Probacionista"))</f>
        <v/>
      </c>
      <c r="AQ688" s="40"/>
      <c r="AR688" s="40"/>
      <c r="AS688" s="40"/>
      <c r="AT688" s="29"/>
      <c r="AU688" s="56"/>
      <c r="AV688" s="56"/>
      <c r="AW688" s="56"/>
      <c r="AX688" s="249" t="str">
        <f>IF(V688="","",EOMONTH(EDATE(Tabla1[[#This Row],[Fecha Finalización]],2),0))</f>
        <v/>
      </c>
      <c r="AY688" s="40"/>
      <c r="AZ688" s="250" t="str">
        <f>IF(V688="","",EOMONTH(EDATE(Tabla1[[#This Row],[Fecha Finalización]],3),0))</f>
        <v/>
      </c>
      <c r="BA688" s="40"/>
      <c r="BB688" s="40"/>
      <c r="BC688" s="237"/>
      <c r="BD688" s="235" t="str">
        <f>IF(F688="","",Tabla1[[#This Row],[sem 01]]&amp;Tabla1[[#This Row],[sem 02]]&amp;Tabla1[[#This Row],[sem 03]])</f>
        <v/>
      </c>
      <c r="BE688" s="236"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9"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10"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10"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10" t="str">
        <f>IF(Tabla1[[#This Row],[Fecha Inicio grupo]]="","",IFERROR(VLOOKUP(Tabla1[[#This Row],[Mes de Alta como miembro]],Parámetros!$AM$2:$AN$16,2,0),"01/01/1900"))</f>
        <v/>
      </c>
    </row>
    <row r="689" spans="1:63" ht="14.45">
      <c r="A689" s="69">
        <v>686</v>
      </c>
      <c r="B689" s="30"/>
      <c r="C689" s="35"/>
      <c r="D689" s="43"/>
      <c r="E689" s="65"/>
      <c r="F689" s="46"/>
      <c r="G689" s="46"/>
      <c r="H689" s="165"/>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1"/>
      <c r="P689" s="35"/>
      <c r="Q689" s="68"/>
      <c r="R689" s="68"/>
      <c r="S689" s="68"/>
      <c r="T689" s="68"/>
      <c r="U689" s="244" t="str">
        <f>IF(F689="","",Tabla1[[#This Row],[Fecha Inicio grupo]]+3*7-7)</f>
        <v/>
      </c>
      <c r="V689" s="245"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6"/>
      <c r="AP689" s="247" t="str">
        <f>IF(F689="","",IFERROR(VLOOKUP(SUBSTITUTE(SUBSTITUTE(Tabla1[[#This Row],[Uso Sistemas]],"T","P"),"N","F"),Parámetros!$M$2:$N$17,2,0),"Completar hasta 3ra sem. para evaluar a Probacionista"))</f>
        <v/>
      </c>
      <c r="AQ689" s="40"/>
      <c r="AR689" s="40"/>
      <c r="AS689" s="40"/>
      <c r="AT689" s="29"/>
      <c r="AU689" s="56"/>
      <c r="AV689" s="56"/>
      <c r="AW689" s="56"/>
      <c r="AX689" s="249" t="str">
        <f>IF(V689="","",EOMONTH(EDATE(Tabla1[[#This Row],[Fecha Finalización]],2),0))</f>
        <v/>
      </c>
      <c r="AY689" s="40"/>
      <c r="AZ689" s="250" t="str">
        <f>IF(V689="","",EOMONTH(EDATE(Tabla1[[#This Row],[Fecha Finalización]],3),0))</f>
        <v/>
      </c>
      <c r="BA689" s="40"/>
      <c r="BB689" s="40"/>
      <c r="BC689" s="237"/>
      <c r="BD689" s="235" t="str">
        <f>IF(F689="","",Tabla1[[#This Row],[sem 01]]&amp;Tabla1[[#This Row],[sem 02]]&amp;Tabla1[[#This Row],[sem 03]])</f>
        <v/>
      </c>
      <c r="BE689" s="236"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9"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10"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10"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10" t="str">
        <f>IF(Tabla1[[#This Row],[Fecha Inicio grupo]]="","",IFERROR(VLOOKUP(Tabla1[[#This Row],[Mes de Alta como miembro]],Parámetros!$AM$2:$AN$16,2,0),"01/01/1900"))</f>
        <v/>
      </c>
    </row>
    <row r="690" spans="1:63" ht="14.45">
      <c r="A690" s="69">
        <v>687</v>
      </c>
      <c r="B690" s="30"/>
      <c r="C690" s="35"/>
      <c r="D690" s="43"/>
      <c r="E690" s="65"/>
      <c r="F690" s="46"/>
      <c r="G690" s="46"/>
      <c r="H690" s="165"/>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1"/>
      <c r="P690" s="35"/>
      <c r="Q690" s="68"/>
      <c r="R690" s="68"/>
      <c r="S690" s="68"/>
      <c r="T690" s="68"/>
      <c r="U690" s="244" t="str">
        <f>IF(F690="","",Tabla1[[#This Row],[Fecha Inicio grupo]]+3*7-7)</f>
        <v/>
      </c>
      <c r="V690" s="245"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6"/>
      <c r="AP690" s="247" t="str">
        <f>IF(F690="","",IFERROR(VLOOKUP(SUBSTITUTE(SUBSTITUTE(Tabla1[[#This Row],[Uso Sistemas]],"T","P"),"N","F"),Parámetros!$M$2:$N$17,2,0),"Completar hasta 3ra sem. para evaluar a Probacionista"))</f>
        <v/>
      </c>
      <c r="AQ690" s="40"/>
      <c r="AR690" s="40"/>
      <c r="AS690" s="40"/>
      <c r="AT690" s="29"/>
      <c r="AU690" s="56"/>
      <c r="AV690" s="56"/>
      <c r="AW690" s="56"/>
      <c r="AX690" s="249" t="str">
        <f>IF(V690="","",EOMONTH(EDATE(Tabla1[[#This Row],[Fecha Finalización]],2),0))</f>
        <v/>
      </c>
      <c r="AY690" s="40"/>
      <c r="AZ690" s="250" t="str">
        <f>IF(V690="","",EOMONTH(EDATE(Tabla1[[#This Row],[Fecha Finalización]],3),0))</f>
        <v/>
      </c>
      <c r="BA690" s="40"/>
      <c r="BB690" s="40"/>
      <c r="BC690" s="237"/>
      <c r="BD690" s="235" t="str">
        <f>IF(F690="","",Tabla1[[#This Row],[sem 01]]&amp;Tabla1[[#This Row],[sem 02]]&amp;Tabla1[[#This Row],[sem 03]])</f>
        <v/>
      </c>
      <c r="BE690" s="236"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9"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10"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10"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10" t="str">
        <f>IF(Tabla1[[#This Row],[Fecha Inicio grupo]]="","",IFERROR(VLOOKUP(Tabla1[[#This Row],[Mes de Alta como miembro]],Parámetros!$AM$2:$AN$16,2,0),"01/01/1900"))</f>
        <v/>
      </c>
    </row>
    <row r="691" spans="1:63" ht="14.45">
      <c r="A691" s="69">
        <v>688</v>
      </c>
      <c r="B691" s="30"/>
      <c r="C691" s="35"/>
      <c r="D691" s="43"/>
      <c r="E691" s="65"/>
      <c r="F691" s="46"/>
      <c r="G691" s="46"/>
      <c r="H691" s="165"/>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1"/>
      <c r="P691" s="35"/>
      <c r="Q691" s="68"/>
      <c r="R691" s="68"/>
      <c r="S691" s="68"/>
      <c r="T691" s="68"/>
      <c r="U691" s="244" t="str">
        <f>IF(F691="","",Tabla1[[#This Row],[Fecha Inicio grupo]]+3*7-7)</f>
        <v/>
      </c>
      <c r="V691" s="245"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6"/>
      <c r="AP691" s="247" t="str">
        <f>IF(F691="","",IFERROR(VLOOKUP(SUBSTITUTE(SUBSTITUTE(Tabla1[[#This Row],[Uso Sistemas]],"T","P"),"N","F"),Parámetros!$M$2:$N$17,2,0),"Completar hasta 3ra sem. para evaluar a Probacionista"))</f>
        <v/>
      </c>
      <c r="AQ691" s="40"/>
      <c r="AR691" s="40"/>
      <c r="AS691" s="40"/>
      <c r="AT691" s="29"/>
      <c r="AU691" s="56"/>
      <c r="AV691" s="56"/>
      <c r="AW691" s="56"/>
      <c r="AX691" s="249" t="str">
        <f>IF(V691="","",EOMONTH(EDATE(Tabla1[[#This Row],[Fecha Finalización]],2),0))</f>
        <v/>
      </c>
      <c r="AY691" s="40"/>
      <c r="AZ691" s="250" t="str">
        <f>IF(V691="","",EOMONTH(EDATE(Tabla1[[#This Row],[Fecha Finalización]],3),0))</f>
        <v/>
      </c>
      <c r="BA691" s="40"/>
      <c r="BB691" s="40"/>
      <c r="BC691" s="237"/>
      <c r="BD691" s="235" t="str">
        <f>IF(F691="","",Tabla1[[#This Row],[sem 01]]&amp;Tabla1[[#This Row],[sem 02]]&amp;Tabla1[[#This Row],[sem 03]])</f>
        <v/>
      </c>
      <c r="BE691" s="236"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9"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10"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10"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10" t="str">
        <f>IF(Tabla1[[#This Row],[Fecha Inicio grupo]]="","",IFERROR(VLOOKUP(Tabla1[[#This Row],[Mes de Alta como miembro]],Parámetros!$AM$2:$AN$16,2,0),"01/01/1900"))</f>
        <v/>
      </c>
    </row>
    <row r="692" spans="1:63" ht="14.45">
      <c r="A692" s="69">
        <v>689</v>
      </c>
      <c r="B692" s="30"/>
      <c r="C692" s="35"/>
      <c r="D692" s="43"/>
      <c r="E692" s="65"/>
      <c r="F692" s="46"/>
      <c r="G692" s="46"/>
      <c r="H692" s="165"/>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1"/>
      <c r="P692" s="35"/>
      <c r="Q692" s="68"/>
      <c r="R692" s="68"/>
      <c r="S692" s="68"/>
      <c r="T692" s="68"/>
      <c r="U692" s="244" t="str">
        <f>IF(F692="","",Tabla1[[#This Row],[Fecha Inicio grupo]]+3*7-7)</f>
        <v/>
      </c>
      <c r="V692" s="245"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6"/>
      <c r="AP692" s="247" t="str">
        <f>IF(F692="","",IFERROR(VLOOKUP(SUBSTITUTE(SUBSTITUTE(Tabla1[[#This Row],[Uso Sistemas]],"T","P"),"N","F"),Parámetros!$M$2:$N$17,2,0),"Completar hasta 3ra sem. para evaluar a Probacionista"))</f>
        <v/>
      </c>
      <c r="AQ692" s="40"/>
      <c r="AR692" s="40"/>
      <c r="AS692" s="40"/>
      <c r="AT692" s="29"/>
      <c r="AU692" s="56"/>
      <c r="AV692" s="56"/>
      <c r="AW692" s="56"/>
      <c r="AX692" s="249" t="str">
        <f>IF(V692="","",EOMONTH(EDATE(Tabla1[[#This Row],[Fecha Finalización]],2),0))</f>
        <v/>
      </c>
      <c r="AY692" s="40"/>
      <c r="AZ692" s="250" t="str">
        <f>IF(V692="","",EOMONTH(EDATE(Tabla1[[#This Row],[Fecha Finalización]],3),0))</f>
        <v/>
      </c>
      <c r="BA692" s="40"/>
      <c r="BB692" s="40"/>
      <c r="BC692" s="237"/>
      <c r="BD692" s="235" t="str">
        <f>IF(F692="","",Tabla1[[#This Row],[sem 01]]&amp;Tabla1[[#This Row],[sem 02]]&amp;Tabla1[[#This Row],[sem 03]])</f>
        <v/>
      </c>
      <c r="BE692" s="236"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9"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10"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10"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10" t="str">
        <f>IF(Tabla1[[#This Row],[Fecha Inicio grupo]]="","",IFERROR(VLOOKUP(Tabla1[[#This Row],[Mes de Alta como miembro]],Parámetros!$AM$2:$AN$16,2,0),"01/01/1900"))</f>
        <v/>
      </c>
    </row>
    <row r="693" spans="1:63" ht="14.45">
      <c r="A693" s="69">
        <v>690</v>
      </c>
      <c r="B693" s="30"/>
      <c r="C693" s="35"/>
      <c r="D693" s="43"/>
      <c r="E693" s="65"/>
      <c r="F693" s="46"/>
      <c r="G693" s="46"/>
      <c r="H693" s="165"/>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1"/>
      <c r="P693" s="35"/>
      <c r="Q693" s="68"/>
      <c r="R693" s="68"/>
      <c r="S693" s="68"/>
      <c r="T693" s="68"/>
      <c r="U693" s="244" t="str">
        <f>IF(F693="","",Tabla1[[#This Row],[Fecha Inicio grupo]]+3*7-7)</f>
        <v/>
      </c>
      <c r="V693" s="245"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6"/>
      <c r="AP693" s="247" t="str">
        <f>IF(F693="","",IFERROR(VLOOKUP(SUBSTITUTE(SUBSTITUTE(Tabla1[[#This Row],[Uso Sistemas]],"T","P"),"N","F"),Parámetros!$M$2:$N$17,2,0),"Completar hasta 3ra sem. para evaluar a Probacionista"))</f>
        <v/>
      </c>
      <c r="AQ693" s="40"/>
      <c r="AR693" s="40"/>
      <c r="AS693" s="40"/>
      <c r="AT693" s="29"/>
      <c r="AU693" s="56"/>
      <c r="AV693" s="56"/>
      <c r="AW693" s="56"/>
      <c r="AX693" s="249" t="str">
        <f>IF(V693="","",EOMONTH(EDATE(Tabla1[[#This Row],[Fecha Finalización]],2),0))</f>
        <v/>
      </c>
      <c r="AY693" s="40"/>
      <c r="AZ693" s="250" t="str">
        <f>IF(V693="","",EOMONTH(EDATE(Tabla1[[#This Row],[Fecha Finalización]],3),0))</f>
        <v/>
      </c>
      <c r="BA693" s="40"/>
      <c r="BB693" s="40"/>
      <c r="BC693" s="237"/>
      <c r="BD693" s="235" t="str">
        <f>IF(F693="","",Tabla1[[#This Row],[sem 01]]&amp;Tabla1[[#This Row],[sem 02]]&amp;Tabla1[[#This Row],[sem 03]])</f>
        <v/>
      </c>
      <c r="BE693" s="236"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9"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10"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10"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10" t="str">
        <f>IF(Tabla1[[#This Row],[Fecha Inicio grupo]]="","",IFERROR(VLOOKUP(Tabla1[[#This Row],[Mes de Alta como miembro]],Parámetros!$AM$2:$AN$16,2,0),"01/01/1900"))</f>
        <v/>
      </c>
    </row>
    <row r="694" spans="1:63" ht="14.45">
      <c r="A694" s="69">
        <v>691</v>
      </c>
      <c r="B694" s="30"/>
      <c r="C694" s="35"/>
      <c r="D694" s="43"/>
      <c r="E694" s="65"/>
      <c r="F694" s="46"/>
      <c r="G694" s="46"/>
      <c r="H694" s="165"/>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1"/>
      <c r="P694" s="35"/>
      <c r="Q694" s="68"/>
      <c r="R694" s="68"/>
      <c r="S694" s="68"/>
      <c r="T694" s="68"/>
      <c r="U694" s="244" t="str">
        <f>IF(F694="","",Tabla1[[#This Row],[Fecha Inicio grupo]]+3*7-7)</f>
        <v/>
      </c>
      <c r="V694" s="245"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6"/>
      <c r="AP694" s="247" t="str">
        <f>IF(F694="","",IFERROR(VLOOKUP(SUBSTITUTE(SUBSTITUTE(Tabla1[[#This Row],[Uso Sistemas]],"T","P"),"N","F"),Parámetros!$M$2:$N$17,2,0),"Completar hasta 3ra sem. para evaluar a Probacionista"))</f>
        <v/>
      </c>
      <c r="AQ694" s="40"/>
      <c r="AR694" s="40"/>
      <c r="AS694" s="40"/>
      <c r="AT694" s="29"/>
      <c r="AU694" s="56"/>
      <c r="AV694" s="56"/>
      <c r="AW694" s="56"/>
      <c r="AX694" s="249" t="str">
        <f>IF(V694="","",EOMONTH(EDATE(Tabla1[[#This Row],[Fecha Finalización]],2),0))</f>
        <v/>
      </c>
      <c r="AY694" s="40"/>
      <c r="AZ694" s="250" t="str">
        <f>IF(V694="","",EOMONTH(EDATE(Tabla1[[#This Row],[Fecha Finalización]],3),0))</f>
        <v/>
      </c>
      <c r="BA694" s="40"/>
      <c r="BB694" s="40"/>
      <c r="BC694" s="237"/>
      <c r="BD694" s="235" t="str">
        <f>IF(F694="","",Tabla1[[#This Row],[sem 01]]&amp;Tabla1[[#This Row],[sem 02]]&amp;Tabla1[[#This Row],[sem 03]])</f>
        <v/>
      </c>
      <c r="BE694" s="236"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9"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10"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10"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10" t="str">
        <f>IF(Tabla1[[#This Row],[Fecha Inicio grupo]]="","",IFERROR(VLOOKUP(Tabla1[[#This Row],[Mes de Alta como miembro]],Parámetros!$AM$2:$AN$16,2,0),"01/01/1900"))</f>
        <v/>
      </c>
    </row>
    <row r="695" spans="1:63" ht="14.45">
      <c r="A695" s="69">
        <v>692</v>
      </c>
      <c r="B695" s="30"/>
      <c r="C695" s="35"/>
      <c r="D695" s="43"/>
      <c r="E695" s="65"/>
      <c r="F695" s="46"/>
      <c r="G695" s="46"/>
      <c r="H695" s="165"/>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1"/>
      <c r="P695" s="35"/>
      <c r="Q695" s="68"/>
      <c r="R695" s="68"/>
      <c r="S695" s="68"/>
      <c r="T695" s="68"/>
      <c r="U695" s="244" t="str">
        <f>IF(F695="","",Tabla1[[#This Row],[Fecha Inicio grupo]]+3*7-7)</f>
        <v/>
      </c>
      <c r="V695" s="245"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6"/>
      <c r="AP695" s="247" t="str">
        <f>IF(F695="","",IFERROR(VLOOKUP(SUBSTITUTE(SUBSTITUTE(Tabla1[[#This Row],[Uso Sistemas]],"T","P"),"N","F"),Parámetros!$M$2:$N$17,2,0),"Completar hasta 3ra sem. para evaluar a Probacionista"))</f>
        <v/>
      </c>
      <c r="AQ695" s="40"/>
      <c r="AR695" s="40"/>
      <c r="AS695" s="40"/>
      <c r="AT695" s="29"/>
      <c r="AU695" s="56"/>
      <c r="AV695" s="56"/>
      <c r="AW695" s="56"/>
      <c r="AX695" s="249" t="str">
        <f>IF(V695="","",EOMONTH(EDATE(Tabla1[[#This Row],[Fecha Finalización]],2),0))</f>
        <v/>
      </c>
      <c r="AY695" s="40"/>
      <c r="AZ695" s="250" t="str">
        <f>IF(V695="","",EOMONTH(EDATE(Tabla1[[#This Row],[Fecha Finalización]],3),0))</f>
        <v/>
      </c>
      <c r="BA695" s="40"/>
      <c r="BB695" s="40"/>
      <c r="BC695" s="237"/>
      <c r="BD695" s="235" t="str">
        <f>IF(F695="","",Tabla1[[#This Row],[sem 01]]&amp;Tabla1[[#This Row],[sem 02]]&amp;Tabla1[[#This Row],[sem 03]])</f>
        <v/>
      </c>
      <c r="BE695" s="236"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9"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10"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10"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10" t="str">
        <f>IF(Tabla1[[#This Row],[Fecha Inicio grupo]]="","",IFERROR(VLOOKUP(Tabla1[[#This Row],[Mes de Alta como miembro]],Parámetros!$AM$2:$AN$16,2,0),"01/01/1900"))</f>
        <v/>
      </c>
    </row>
    <row r="696" spans="1:63" ht="14.45">
      <c r="A696" s="69">
        <v>693</v>
      </c>
      <c r="B696" s="30"/>
      <c r="C696" s="35"/>
      <c r="D696" s="43"/>
      <c r="E696" s="65"/>
      <c r="F696" s="46"/>
      <c r="G696" s="46"/>
      <c r="H696" s="165"/>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1"/>
      <c r="P696" s="35"/>
      <c r="Q696" s="68"/>
      <c r="R696" s="68"/>
      <c r="S696" s="68"/>
      <c r="T696" s="68"/>
      <c r="U696" s="244" t="str">
        <f>IF(F696="","",Tabla1[[#This Row],[Fecha Inicio grupo]]+3*7-7)</f>
        <v/>
      </c>
      <c r="V696" s="245"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6"/>
      <c r="AP696" s="247" t="str">
        <f>IF(F696="","",IFERROR(VLOOKUP(SUBSTITUTE(SUBSTITUTE(Tabla1[[#This Row],[Uso Sistemas]],"T","P"),"N","F"),Parámetros!$M$2:$N$17,2,0),"Completar hasta 3ra sem. para evaluar a Probacionista"))</f>
        <v/>
      </c>
      <c r="AQ696" s="40"/>
      <c r="AR696" s="40"/>
      <c r="AS696" s="40"/>
      <c r="AT696" s="29"/>
      <c r="AU696" s="56"/>
      <c r="AV696" s="56"/>
      <c r="AW696" s="56"/>
      <c r="AX696" s="249" t="str">
        <f>IF(V696="","",EOMONTH(EDATE(Tabla1[[#This Row],[Fecha Finalización]],2),0))</f>
        <v/>
      </c>
      <c r="AY696" s="40"/>
      <c r="AZ696" s="250" t="str">
        <f>IF(V696="","",EOMONTH(EDATE(Tabla1[[#This Row],[Fecha Finalización]],3),0))</f>
        <v/>
      </c>
      <c r="BA696" s="40"/>
      <c r="BB696" s="40"/>
      <c r="BC696" s="237"/>
      <c r="BD696" s="235" t="str">
        <f>IF(F696="","",Tabla1[[#This Row],[sem 01]]&amp;Tabla1[[#This Row],[sem 02]]&amp;Tabla1[[#This Row],[sem 03]])</f>
        <v/>
      </c>
      <c r="BE696" s="236"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9"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10"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10"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10" t="str">
        <f>IF(Tabla1[[#This Row],[Fecha Inicio grupo]]="","",IFERROR(VLOOKUP(Tabla1[[#This Row],[Mes de Alta como miembro]],Parámetros!$AM$2:$AN$16,2,0),"01/01/1900"))</f>
        <v/>
      </c>
    </row>
    <row r="697" spans="1:63" ht="14.45">
      <c r="A697" s="69">
        <v>694</v>
      </c>
      <c r="B697" s="30"/>
      <c r="C697" s="35"/>
      <c r="D697" s="43"/>
      <c r="E697" s="65"/>
      <c r="F697" s="46"/>
      <c r="G697" s="46"/>
      <c r="H697" s="165"/>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1"/>
      <c r="P697" s="35"/>
      <c r="Q697" s="68"/>
      <c r="R697" s="68"/>
      <c r="S697" s="68"/>
      <c r="T697" s="68"/>
      <c r="U697" s="244" t="str">
        <f>IF(F697="","",Tabla1[[#This Row],[Fecha Inicio grupo]]+3*7-7)</f>
        <v/>
      </c>
      <c r="V697" s="245"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6"/>
      <c r="AP697" s="247" t="str">
        <f>IF(F697="","",IFERROR(VLOOKUP(SUBSTITUTE(SUBSTITUTE(Tabla1[[#This Row],[Uso Sistemas]],"T","P"),"N","F"),Parámetros!$M$2:$N$17,2,0),"Completar hasta 3ra sem. para evaluar a Probacionista"))</f>
        <v/>
      </c>
      <c r="AQ697" s="40"/>
      <c r="AR697" s="40"/>
      <c r="AS697" s="40"/>
      <c r="AT697" s="29"/>
      <c r="AU697" s="56"/>
      <c r="AV697" s="56"/>
      <c r="AW697" s="56"/>
      <c r="AX697" s="249" t="str">
        <f>IF(V697="","",EOMONTH(EDATE(Tabla1[[#This Row],[Fecha Finalización]],2),0))</f>
        <v/>
      </c>
      <c r="AY697" s="40"/>
      <c r="AZ697" s="250" t="str">
        <f>IF(V697="","",EOMONTH(EDATE(Tabla1[[#This Row],[Fecha Finalización]],3),0))</f>
        <v/>
      </c>
      <c r="BA697" s="40"/>
      <c r="BB697" s="40"/>
      <c r="BC697" s="237"/>
      <c r="BD697" s="235" t="str">
        <f>IF(F697="","",Tabla1[[#This Row],[sem 01]]&amp;Tabla1[[#This Row],[sem 02]]&amp;Tabla1[[#This Row],[sem 03]])</f>
        <v/>
      </c>
      <c r="BE697" s="236"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9"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10"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10"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10" t="str">
        <f>IF(Tabla1[[#This Row],[Fecha Inicio grupo]]="","",IFERROR(VLOOKUP(Tabla1[[#This Row],[Mes de Alta como miembro]],Parámetros!$AM$2:$AN$16,2,0),"01/01/1900"))</f>
        <v/>
      </c>
    </row>
    <row r="698" spans="1:63" ht="14.45">
      <c r="A698" s="69">
        <v>695</v>
      </c>
      <c r="B698" s="30"/>
      <c r="C698" s="35"/>
      <c r="D698" s="43"/>
      <c r="E698" s="65"/>
      <c r="F698" s="46"/>
      <c r="G698" s="46"/>
      <c r="H698" s="165"/>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1"/>
      <c r="P698" s="35"/>
      <c r="Q698" s="68"/>
      <c r="R698" s="68"/>
      <c r="S698" s="68"/>
      <c r="T698" s="68"/>
      <c r="U698" s="244" t="str">
        <f>IF(F698="","",Tabla1[[#This Row],[Fecha Inicio grupo]]+3*7-7)</f>
        <v/>
      </c>
      <c r="V698" s="245"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6"/>
      <c r="AP698" s="247" t="str">
        <f>IF(F698="","",IFERROR(VLOOKUP(SUBSTITUTE(SUBSTITUTE(Tabla1[[#This Row],[Uso Sistemas]],"T","P"),"N","F"),Parámetros!$M$2:$N$17,2,0),"Completar hasta 3ra sem. para evaluar a Probacionista"))</f>
        <v/>
      </c>
      <c r="AQ698" s="40"/>
      <c r="AR698" s="40"/>
      <c r="AS698" s="40"/>
      <c r="AT698" s="29"/>
      <c r="AU698" s="56"/>
      <c r="AV698" s="56"/>
      <c r="AW698" s="56"/>
      <c r="AX698" s="249" t="str">
        <f>IF(V698="","",EOMONTH(EDATE(Tabla1[[#This Row],[Fecha Finalización]],2),0))</f>
        <v/>
      </c>
      <c r="AY698" s="40"/>
      <c r="AZ698" s="250" t="str">
        <f>IF(V698="","",EOMONTH(EDATE(Tabla1[[#This Row],[Fecha Finalización]],3),0))</f>
        <v/>
      </c>
      <c r="BA698" s="40"/>
      <c r="BB698" s="40"/>
      <c r="BC698" s="237"/>
      <c r="BD698" s="235" t="str">
        <f>IF(F698="","",Tabla1[[#This Row],[sem 01]]&amp;Tabla1[[#This Row],[sem 02]]&amp;Tabla1[[#This Row],[sem 03]])</f>
        <v/>
      </c>
      <c r="BE698" s="236"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9"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10"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10"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10" t="str">
        <f>IF(Tabla1[[#This Row],[Fecha Inicio grupo]]="","",IFERROR(VLOOKUP(Tabla1[[#This Row],[Mes de Alta como miembro]],Parámetros!$AM$2:$AN$16,2,0),"01/01/1900"))</f>
        <v/>
      </c>
    </row>
    <row r="699" spans="1:63" ht="14.45">
      <c r="A699" s="69">
        <v>696</v>
      </c>
      <c r="B699" s="30"/>
      <c r="C699" s="35"/>
      <c r="D699" s="43"/>
      <c r="E699" s="65"/>
      <c r="F699" s="46"/>
      <c r="G699" s="46"/>
      <c r="H699" s="165"/>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1"/>
      <c r="P699" s="35"/>
      <c r="Q699" s="68"/>
      <c r="R699" s="68"/>
      <c r="S699" s="68"/>
      <c r="T699" s="68"/>
      <c r="U699" s="244" t="str">
        <f>IF(F699="","",Tabla1[[#This Row],[Fecha Inicio grupo]]+3*7-7)</f>
        <v/>
      </c>
      <c r="V699" s="245"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6"/>
      <c r="AP699" s="247" t="str">
        <f>IF(F699="","",IFERROR(VLOOKUP(SUBSTITUTE(SUBSTITUTE(Tabla1[[#This Row],[Uso Sistemas]],"T","P"),"N","F"),Parámetros!$M$2:$N$17,2,0),"Completar hasta 3ra sem. para evaluar a Probacionista"))</f>
        <v/>
      </c>
      <c r="AQ699" s="40"/>
      <c r="AR699" s="40"/>
      <c r="AS699" s="40"/>
      <c r="AT699" s="29"/>
      <c r="AU699" s="56"/>
      <c r="AV699" s="56"/>
      <c r="AW699" s="56"/>
      <c r="AX699" s="249" t="str">
        <f>IF(V699="","",EOMONTH(EDATE(Tabla1[[#This Row],[Fecha Finalización]],2),0))</f>
        <v/>
      </c>
      <c r="AY699" s="40"/>
      <c r="AZ699" s="250" t="str">
        <f>IF(V699="","",EOMONTH(EDATE(Tabla1[[#This Row],[Fecha Finalización]],3),0))</f>
        <v/>
      </c>
      <c r="BA699" s="40"/>
      <c r="BB699" s="40"/>
      <c r="BC699" s="237"/>
      <c r="BD699" s="235" t="str">
        <f>IF(F699="","",Tabla1[[#This Row],[sem 01]]&amp;Tabla1[[#This Row],[sem 02]]&amp;Tabla1[[#This Row],[sem 03]])</f>
        <v/>
      </c>
      <c r="BE699" s="236"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9"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10"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10"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10" t="str">
        <f>IF(Tabla1[[#This Row],[Fecha Inicio grupo]]="","",IFERROR(VLOOKUP(Tabla1[[#This Row],[Mes de Alta como miembro]],Parámetros!$AM$2:$AN$16,2,0),"01/01/1900"))</f>
        <v/>
      </c>
    </row>
    <row r="700" spans="1:63" ht="14.45">
      <c r="A700" s="69">
        <v>697</v>
      </c>
      <c r="B700" s="30"/>
      <c r="C700" s="35"/>
      <c r="D700" s="43"/>
      <c r="E700" s="65"/>
      <c r="F700" s="46"/>
      <c r="G700" s="46"/>
      <c r="H700" s="165"/>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1"/>
      <c r="P700" s="35"/>
      <c r="Q700" s="68"/>
      <c r="R700" s="68"/>
      <c r="S700" s="68"/>
      <c r="T700" s="68"/>
      <c r="U700" s="244" t="str">
        <f>IF(F700="","",Tabla1[[#This Row],[Fecha Inicio grupo]]+3*7-7)</f>
        <v/>
      </c>
      <c r="V700" s="245"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6"/>
      <c r="AP700" s="247" t="str">
        <f>IF(F700="","",IFERROR(VLOOKUP(SUBSTITUTE(SUBSTITUTE(Tabla1[[#This Row],[Uso Sistemas]],"T","P"),"N","F"),Parámetros!$M$2:$N$17,2,0),"Completar hasta 3ra sem. para evaluar a Probacionista"))</f>
        <v/>
      </c>
      <c r="AQ700" s="40"/>
      <c r="AR700" s="40"/>
      <c r="AS700" s="40"/>
      <c r="AT700" s="29"/>
      <c r="AU700" s="56"/>
      <c r="AV700" s="56"/>
      <c r="AW700" s="56"/>
      <c r="AX700" s="249" t="str">
        <f>IF(V700="","",EOMONTH(EDATE(Tabla1[[#This Row],[Fecha Finalización]],2),0))</f>
        <v/>
      </c>
      <c r="AY700" s="40"/>
      <c r="AZ700" s="250" t="str">
        <f>IF(V700="","",EOMONTH(EDATE(Tabla1[[#This Row],[Fecha Finalización]],3),0))</f>
        <v/>
      </c>
      <c r="BA700" s="40"/>
      <c r="BB700" s="40"/>
      <c r="BC700" s="237"/>
      <c r="BD700" s="235" t="str">
        <f>IF(F700="","",Tabla1[[#This Row],[sem 01]]&amp;Tabla1[[#This Row],[sem 02]]&amp;Tabla1[[#This Row],[sem 03]])</f>
        <v/>
      </c>
      <c r="BE700" s="236"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9"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10"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10"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10" t="str">
        <f>IF(Tabla1[[#This Row],[Fecha Inicio grupo]]="","",IFERROR(VLOOKUP(Tabla1[[#This Row],[Mes de Alta como miembro]],Parámetros!$AM$2:$AN$16,2,0),"01/01/1900"))</f>
        <v/>
      </c>
    </row>
    <row r="701" spans="1:63" ht="14.45">
      <c r="A701" s="69">
        <v>698</v>
      </c>
      <c r="B701" s="30"/>
      <c r="C701" s="35"/>
      <c r="D701" s="43"/>
      <c r="E701" s="65"/>
      <c r="F701" s="46"/>
      <c r="G701" s="46"/>
      <c r="H701" s="165"/>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1"/>
      <c r="P701" s="35"/>
      <c r="Q701" s="68"/>
      <c r="R701" s="68"/>
      <c r="S701" s="68"/>
      <c r="T701" s="68"/>
      <c r="U701" s="244" t="str">
        <f>IF(F701="","",Tabla1[[#This Row],[Fecha Inicio grupo]]+3*7-7)</f>
        <v/>
      </c>
      <c r="V701" s="245"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6"/>
      <c r="AP701" s="247" t="str">
        <f>IF(F701="","",IFERROR(VLOOKUP(SUBSTITUTE(SUBSTITUTE(Tabla1[[#This Row],[Uso Sistemas]],"T","P"),"N","F"),Parámetros!$M$2:$N$17,2,0),"Completar hasta 3ra sem. para evaluar a Probacionista"))</f>
        <v/>
      </c>
      <c r="AQ701" s="40"/>
      <c r="AR701" s="40"/>
      <c r="AS701" s="40"/>
      <c r="AT701" s="29"/>
      <c r="AU701" s="56"/>
      <c r="AV701" s="56"/>
      <c r="AW701" s="56"/>
      <c r="AX701" s="249" t="str">
        <f>IF(V701="","",EOMONTH(EDATE(Tabla1[[#This Row],[Fecha Finalización]],2),0))</f>
        <v/>
      </c>
      <c r="AY701" s="40"/>
      <c r="AZ701" s="250" t="str">
        <f>IF(V701="","",EOMONTH(EDATE(Tabla1[[#This Row],[Fecha Finalización]],3),0))</f>
        <v/>
      </c>
      <c r="BA701" s="40"/>
      <c r="BB701" s="40"/>
      <c r="BC701" s="237"/>
      <c r="BD701" s="235" t="str">
        <f>IF(F701="","",Tabla1[[#This Row],[sem 01]]&amp;Tabla1[[#This Row],[sem 02]]&amp;Tabla1[[#This Row],[sem 03]])</f>
        <v/>
      </c>
      <c r="BE701" s="236"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9"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10"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10"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10" t="str">
        <f>IF(Tabla1[[#This Row],[Fecha Inicio grupo]]="","",IFERROR(VLOOKUP(Tabla1[[#This Row],[Mes de Alta como miembro]],Parámetros!$AM$2:$AN$16,2,0),"01/01/1900"))</f>
        <v/>
      </c>
    </row>
    <row r="702" spans="1:63" ht="14.45">
      <c r="A702" s="69">
        <v>699</v>
      </c>
      <c r="B702" s="30"/>
      <c r="C702" s="35"/>
      <c r="D702" s="43"/>
      <c r="E702" s="65"/>
      <c r="F702" s="46"/>
      <c r="G702" s="46"/>
      <c r="H702" s="165"/>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1"/>
      <c r="P702" s="35"/>
      <c r="Q702" s="68"/>
      <c r="R702" s="68"/>
      <c r="S702" s="68"/>
      <c r="T702" s="68"/>
      <c r="U702" s="244" t="str">
        <f>IF(F702="","",Tabla1[[#This Row],[Fecha Inicio grupo]]+3*7-7)</f>
        <v/>
      </c>
      <c r="V702" s="245"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6"/>
      <c r="AP702" s="247" t="str">
        <f>IF(F702="","",IFERROR(VLOOKUP(SUBSTITUTE(SUBSTITUTE(Tabla1[[#This Row],[Uso Sistemas]],"T","P"),"N","F"),Parámetros!$M$2:$N$17,2,0),"Completar hasta 3ra sem. para evaluar a Probacionista"))</f>
        <v/>
      </c>
      <c r="AQ702" s="40"/>
      <c r="AR702" s="40"/>
      <c r="AS702" s="40"/>
      <c r="AT702" s="29"/>
      <c r="AU702" s="56"/>
      <c r="AV702" s="56"/>
      <c r="AW702" s="56"/>
      <c r="AX702" s="249" t="str">
        <f>IF(V702="","",EOMONTH(EDATE(Tabla1[[#This Row],[Fecha Finalización]],2),0))</f>
        <v/>
      </c>
      <c r="AY702" s="40"/>
      <c r="AZ702" s="250" t="str">
        <f>IF(V702="","",EOMONTH(EDATE(Tabla1[[#This Row],[Fecha Finalización]],3),0))</f>
        <v/>
      </c>
      <c r="BA702" s="40"/>
      <c r="BB702" s="40"/>
      <c r="BC702" s="237"/>
      <c r="BD702" s="235" t="str">
        <f>IF(F702="","",Tabla1[[#This Row],[sem 01]]&amp;Tabla1[[#This Row],[sem 02]]&amp;Tabla1[[#This Row],[sem 03]])</f>
        <v/>
      </c>
      <c r="BE702" s="236"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9"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10"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10"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10" t="str">
        <f>IF(Tabla1[[#This Row],[Fecha Inicio grupo]]="","",IFERROR(VLOOKUP(Tabla1[[#This Row],[Mes de Alta como miembro]],Parámetros!$AM$2:$AN$16,2,0),"01/01/1900"))</f>
        <v/>
      </c>
    </row>
    <row r="703" spans="1:63" ht="14.45">
      <c r="A703" s="69">
        <v>700</v>
      </c>
      <c r="B703" s="30"/>
      <c r="C703" s="35"/>
      <c r="D703" s="43"/>
      <c r="E703" s="65"/>
      <c r="F703" s="46"/>
      <c r="G703" s="46"/>
      <c r="H703" s="165"/>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1"/>
      <c r="P703" s="35"/>
      <c r="Q703" s="68"/>
      <c r="R703" s="68"/>
      <c r="S703" s="68"/>
      <c r="T703" s="68"/>
      <c r="U703" s="244" t="str">
        <f>IF(F703="","",Tabla1[[#This Row],[Fecha Inicio grupo]]+3*7-7)</f>
        <v/>
      </c>
      <c r="V703" s="245"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6"/>
      <c r="AP703" s="247" t="str">
        <f>IF(F703="","",IFERROR(VLOOKUP(SUBSTITUTE(SUBSTITUTE(Tabla1[[#This Row],[Uso Sistemas]],"T","P"),"N","F"),Parámetros!$M$2:$N$17,2,0),"Completar hasta 3ra sem. para evaluar a Probacionista"))</f>
        <v/>
      </c>
      <c r="AQ703" s="40"/>
      <c r="AR703" s="40"/>
      <c r="AS703" s="40"/>
      <c r="AT703" s="29"/>
      <c r="AU703" s="56"/>
      <c r="AV703" s="56"/>
      <c r="AW703" s="56"/>
      <c r="AX703" s="249" t="str">
        <f>IF(V703="","",EOMONTH(EDATE(Tabla1[[#This Row],[Fecha Finalización]],2),0))</f>
        <v/>
      </c>
      <c r="AY703" s="40"/>
      <c r="AZ703" s="250" t="str">
        <f>IF(V703="","",EOMONTH(EDATE(Tabla1[[#This Row],[Fecha Finalización]],3),0))</f>
        <v/>
      </c>
      <c r="BA703" s="40"/>
      <c r="BB703" s="40"/>
      <c r="BC703" s="237"/>
      <c r="BD703" s="235" t="str">
        <f>IF(F703="","",Tabla1[[#This Row],[sem 01]]&amp;Tabla1[[#This Row],[sem 02]]&amp;Tabla1[[#This Row],[sem 03]])</f>
        <v/>
      </c>
      <c r="BE703" s="236"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9"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10"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10"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10" t="str">
        <f>IF(Tabla1[[#This Row],[Fecha Inicio grupo]]="","",IFERROR(VLOOKUP(Tabla1[[#This Row],[Mes de Alta como miembro]],Parámetros!$AM$2:$AN$16,2,0),"01/01/1900"))</f>
        <v/>
      </c>
    </row>
    <row r="704" spans="1:63" ht="14.45">
      <c r="A704" s="69">
        <v>701</v>
      </c>
      <c r="B704" s="30"/>
      <c r="C704" s="35"/>
      <c r="D704" s="43"/>
      <c r="E704" s="65"/>
      <c r="F704" s="46"/>
      <c r="G704" s="46"/>
      <c r="H704" s="165"/>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1"/>
      <c r="P704" s="35"/>
      <c r="Q704" s="68"/>
      <c r="R704" s="68"/>
      <c r="S704" s="68"/>
      <c r="T704" s="68"/>
      <c r="U704" s="244" t="str">
        <f>IF(F704="","",Tabla1[[#This Row],[Fecha Inicio grupo]]+3*7-7)</f>
        <v/>
      </c>
      <c r="V704" s="245"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6"/>
      <c r="AP704" s="247" t="str">
        <f>IF(F704="","",IFERROR(VLOOKUP(SUBSTITUTE(SUBSTITUTE(Tabla1[[#This Row],[Uso Sistemas]],"T","P"),"N","F"),Parámetros!$M$2:$N$17,2,0),"Completar hasta 3ra sem. para evaluar a Probacionista"))</f>
        <v/>
      </c>
      <c r="AQ704" s="40"/>
      <c r="AR704" s="40"/>
      <c r="AS704" s="40"/>
      <c r="AT704" s="29"/>
      <c r="AU704" s="56"/>
      <c r="AV704" s="56"/>
      <c r="AW704" s="56"/>
      <c r="AX704" s="249" t="str">
        <f>IF(V704="","",EOMONTH(EDATE(Tabla1[[#This Row],[Fecha Finalización]],2),0))</f>
        <v/>
      </c>
      <c r="AY704" s="40"/>
      <c r="AZ704" s="250" t="str">
        <f>IF(V704="","",EOMONTH(EDATE(Tabla1[[#This Row],[Fecha Finalización]],3),0))</f>
        <v/>
      </c>
      <c r="BA704" s="40"/>
      <c r="BB704" s="40"/>
      <c r="BC704" s="237"/>
      <c r="BD704" s="235" t="str">
        <f>IF(F704="","",Tabla1[[#This Row],[sem 01]]&amp;Tabla1[[#This Row],[sem 02]]&amp;Tabla1[[#This Row],[sem 03]])</f>
        <v/>
      </c>
      <c r="BE704" s="236"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9"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10"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10"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10" t="str">
        <f>IF(Tabla1[[#This Row],[Fecha Inicio grupo]]="","",IFERROR(VLOOKUP(Tabla1[[#This Row],[Mes de Alta como miembro]],Parámetros!$AM$2:$AN$16,2,0),"01/01/1900"))</f>
        <v/>
      </c>
    </row>
    <row r="705" spans="1:63" ht="14.45">
      <c r="A705" s="69">
        <v>702</v>
      </c>
      <c r="B705" s="30"/>
      <c r="C705" s="35"/>
      <c r="D705" s="43"/>
      <c r="E705" s="65"/>
      <c r="F705" s="46"/>
      <c r="G705" s="46"/>
      <c r="H705" s="165"/>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1"/>
      <c r="P705" s="35"/>
      <c r="Q705" s="68"/>
      <c r="R705" s="68"/>
      <c r="S705" s="68"/>
      <c r="T705" s="68"/>
      <c r="U705" s="244" t="str">
        <f>IF(F705="","",Tabla1[[#This Row],[Fecha Inicio grupo]]+3*7-7)</f>
        <v/>
      </c>
      <c r="V705" s="245"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6"/>
      <c r="AP705" s="247" t="str">
        <f>IF(F705="","",IFERROR(VLOOKUP(SUBSTITUTE(SUBSTITUTE(Tabla1[[#This Row],[Uso Sistemas]],"T","P"),"N","F"),Parámetros!$M$2:$N$17,2,0),"Completar hasta 3ra sem. para evaluar a Probacionista"))</f>
        <v/>
      </c>
      <c r="AQ705" s="40"/>
      <c r="AR705" s="40"/>
      <c r="AS705" s="40"/>
      <c r="AT705" s="29"/>
      <c r="AU705" s="56"/>
      <c r="AV705" s="56"/>
      <c r="AW705" s="56"/>
      <c r="AX705" s="249" t="str">
        <f>IF(V705="","",EOMONTH(EDATE(Tabla1[[#This Row],[Fecha Finalización]],2),0))</f>
        <v/>
      </c>
      <c r="AY705" s="40"/>
      <c r="AZ705" s="250" t="str">
        <f>IF(V705="","",EOMONTH(EDATE(Tabla1[[#This Row],[Fecha Finalización]],3),0))</f>
        <v/>
      </c>
      <c r="BA705" s="40"/>
      <c r="BB705" s="40"/>
      <c r="BC705" s="237"/>
      <c r="BD705" s="235" t="str">
        <f>IF(F705="","",Tabla1[[#This Row],[sem 01]]&amp;Tabla1[[#This Row],[sem 02]]&amp;Tabla1[[#This Row],[sem 03]])</f>
        <v/>
      </c>
      <c r="BE705" s="236"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9"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10"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10"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10" t="str">
        <f>IF(Tabla1[[#This Row],[Fecha Inicio grupo]]="","",IFERROR(VLOOKUP(Tabla1[[#This Row],[Mes de Alta como miembro]],Parámetros!$AM$2:$AN$16,2,0),"01/01/1900"))</f>
        <v/>
      </c>
    </row>
    <row r="706" spans="1:63" ht="14.45">
      <c r="A706" s="69">
        <v>703</v>
      </c>
      <c r="B706" s="30"/>
      <c r="C706" s="35"/>
      <c r="D706" s="43"/>
      <c r="E706" s="65"/>
      <c r="F706" s="46"/>
      <c r="G706" s="46"/>
      <c r="H706" s="165"/>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1"/>
      <c r="P706" s="35"/>
      <c r="Q706" s="68"/>
      <c r="R706" s="68"/>
      <c r="S706" s="68"/>
      <c r="T706" s="68"/>
      <c r="U706" s="244" t="str">
        <f>IF(F706="","",Tabla1[[#This Row],[Fecha Inicio grupo]]+3*7-7)</f>
        <v/>
      </c>
      <c r="V706" s="245"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6"/>
      <c r="AP706" s="247" t="str">
        <f>IF(F706="","",IFERROR(VLOOKUP(SUBSTITUTE(SUBSTITUTE(Tabla1[[#This Row],[Uso Sistemas]],"T","P"),"N","F"),Parámetros!$M$2:$N$17,2,0),"Completar hasta 3ra sem. para evaluar a Probacionista"))</f>
        <v/>
      </c>
      <c r="AQ706" s="40"/>
      <c r="AR706" s="40"/>
      <c r="AS706" s="40"/>
      <c r="AT706" s="29"/>
      <c r="AU706" s="56"/>
      <c r="AV706" s="56"/>
      <c r="AW706" s="56"/>
      <c r="AX706" s="249" t="str">
        <f>IF(V706="","",EOMONTH(EDATE(Tabla1[[#This Row],[Fecha Finalización]],2),0))</f>
        <v/>
      </c>
      <c r="AY706" s="40"/>
      <c r="AZ706" s="250" t="str">
        <f>IF(V706="","",EOMONTH(EDATE(Tabla1[[#This Row],[Fecha Finalización]],3),0))</f>
        <v/>
      </c>
      <c r="BA706" s="40"/>
      <c r="BB706" s="40"/>
      <c r="BC706" s="237"/>
      <c r="BD706" s="235" t="str">
        <f>IF(F706="","",Tabla1[[#This Row],[sem 01]]&amp;Tabla1[[#This Row],[sem 02]]&amp;Tabla1[[#This Row],[sem 03]])</f>
        <v/>
      </c>
      <c r="BE706" s="236"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9"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10"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10"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10" t="str">
        <f>IF(Tabla1[[#This Row],[Fecha Inicio grupo]]="","",IFERROR(VLOOKUP(Tabla1[[#This Row],[Mes de Alta como miembro]],Parámetros!$AM$2:$AN$16,2,0),"01/01/1900"))</f>
        <v/>
      </c>
    </row>
    <row r="707" spans="1:63" ht="14.45">
      <c r="A707" s="69">
        <v>704</v>
      </c>
      <c r="B707" s="30"/>
      <c r="C707" s="35"/>
      <c r="D707" s="43"/>
      <c r="E707" s="65"/>
      <c r="F707" s="46"/>
      <c r="G707" s="46"/>
      <c r="H707" s="165"/>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1"/>
      <c r="P707" s="35"/>
      <c r="Q707" s="68"/>
      <c r="R707" s="68"/>
      <c r="S707" s="68"/>
      <c r="T707" s="68"/>
      <c r="U707" s="244" t="str">
        <f>IF(F707="","",Tabla1[[#This Row],[Fecha Inicio grupo]]+3*7-7)</f>
        <v/>
      </c>
      <c r="V707" s="245"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6"/>
      <c r="AP707" s="247" t="str">
        <f>IF(F707="","",IFERROR(VLOOKUP(SUBSTITUTE(SUBSTITUTE(Tabla1[[#This Row],[Uso Sistemas]],"T","P"),"N","F"),Parámetros!$M$2:$N$17,2,0),"Completar hasta 3ra sem. para evaluar a Probacionista"))</f>
        <v/>
      </c>
      <c r="AQ707" s="40"/>
      <c r="AR707" s="40"/>
      <c r="AS707" s="40"/>
      <c r="AT707" s="29"/>
      <c r="AU707" s="56"/>
      <c r="AV707" s="56"/>
      <c r="AW707" s="56"/>
      <c r="AX707" s="249" t="str">
        <f>IF(V707="","",EOMONTH(EDATE(Tabla1[[#This Row],[Fecha Finalización]],2),0))</f>
        <v/>
      </c>
      <c r="AY707" s="40"/>
      <c r="AZ707" s="250" t="str">
        <f>IF(V707="","",EOMONTH(EDATE(Tabla1[[#This Row],[Fecha Finalización]],3),0))</f>
        <v/>
      </c>
      <c r="BA707" s="40"/>
      <c r="BB707" s="40"/>
      <c r="BC707" s="237"/>
      <c r="BD707" s="235" t="str">
        <f>IF(F707="","",Tabla1[[#This Row],[sem 01]]&amp;Tabla1[[#This Row],[sem 02]]&amp;Tabla1[[#This Row],[sem 03]])</f>
        <v/>
      </c>
      <c r="BE707" s="236"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9"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10"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10"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10" t="str">
        <f>IF(Tabla1[[#This Row],[Fecha Inicio grupo]]="","",IFERROR(VLOOKUP(Tabla1[[#This Row],[Mes de Alta como miembro]],Parámetros!$AM$2:$AN$16,2,0),"01/01/1900"))</f>
        <v/>
      </c>
    </row>
    <row r="708" spans="1:63" ht="14.45">
      <c r="A708" s="69">
        <v>705</v>
      </c>
      <c r="B708" s="30"/>
      <c r="C708" s="35"/>
      <c r="D708" s="43"/>
      <c r="E708" s="65"/>
      <c r="F708" s="46"/>
      <c r="G708" s="46"/>
      <c r="H708" s="165"/>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1"/>
      <c r="P708" s="35"/>
      <c r="Q708" s="68"/>
      <c r="R708" s="68"/>
      <c r="S708" s="68"/>
      <c r="T708" s="68"/>
      <c r="U708" s="244" t="str">
        <f>IF(F708="","",Tabla1[[#This Row],[Fecha Inicio grupo]]+3*7-7)</f>
        <v/>
      </c>
      <c r="V708" s="245"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6"/>
      <c r="AP708" s="247" t="str">
        <f>IF(F708="","",IFERROR(VLOOKUP(SUBSTITUTE(SUBSTITUTE(Tabla1[[#This Row],[Uso Sistemas]],"T","P"),"N","F"),Parámetros!$M$2:$N$17,2,0),"Completar hasta 3ra sem. para evaluar a Probacionista"))</f>
        <v/>
      </c>
      <c r="AQ708" s="40"/>
      <c r="AR708" s="40"/>
      <c r="AS708" s="40"/>
      <c r="AT708" s="29"/>
      <c r="AU708" s="56"/>
      <c r="AV708" s="56"/>
      <c r="AW708" s="56"/>
      <c r="AX708" s="249" t="str">
        <f>IF(V708="","",EOMONTH(EDATE(Tabla1[[#This Row],[Fecha Finalización]],2),0))</f>
        <v/>
      </c>
      <c r="AY708" s="40"/>
      <c r="AZ708" s="250" t="str">
        <f>IF(V708="","",EOMONTH(EDATE(Tabla1[[#This Row],[Fecha Finalización]],3),0))</f>
        <v/>
      </c>
      <c r="BA708" s="40"/>
      <c r="BB708" s="40"/>
      <c r="BC708" s="237"/>
      <c r="BD708" s="235" t="str">
        <f>IF(F708="","",Tabla1[[#This Row],[sem 01]]&amp;Tabla1[[#This Row],[sem 02]]&amp;Tabla1[[#This Row],[sem 03]])</f>
        <v/>
      </c>
      <c r="BE708" s="236"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9"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10"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10"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10" t="str">
        <f>IF(Tabla1[[#This Row],[Fecha Inicio grupo]]="","",IFERROR(VLOOKUP(Tabla1[[#This Row],[Mes de Alta como miembro]],Parámetros!$AM$2:$AN$16,2,0),"01/01/1900"))</f>
        <v/>
      </c>
    </row>
    <row r="709" spans="1:63" ht="14.45">
      <c r="A709" s="69">
        <v>706</v>
      </c>
      <c r="B709" s="30"/>
      <c r="C709" s="35"/>
      <c r="D709" s="43"/>
      <c r="E709" s="65"/>
      <c r="F709" s="46"/>
      <c r="G709" s="46"/>
      <c r="H709" s="165"/>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1"/>
      <c r="P709" s="35"/>
      <c r="Q709" s="68"/>
      <c r="R709" s="68"/>
      <c r="S709" s="68"/>
      <c r="T709" s="68"/>
      <c r="U709" s="244" t="str">
        <f>IF(F709="","",Tabla1[[#This Row],[Fecha Inicio grupo]]+3*7-7)</f>
        <v/>
      </c>
      <c r="V709" s="245"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6"/>
      <c r="AP709" s="247" t="str">
        <f>IF(F709="","",IFERROR(VLOOKUP(SUBSTITUTE(SUBSTITUTE(Tabla1[[#This Row],[Uso Sistemas]],"T","P"),"N","F"),Parámetros!$M$2:$N$17,2,0),"Completar hasta 3ra sem. para evaluar a Probacionista"))</f>
        <v/>
      </c>
      <c r="AQ709" s="40"/>
      <c r="AR709" s="40"/>
      <c r="AS709" s="40"/>
      <c r="AT709" s="29"/>
      <c r="AU709" s="56"/>
      <c r="AV709" s="56"/>
      <c r="AW709" s="56"/>
      <c r="AX709" s="249" t="str">
        <f>IF(V709="","",EOMONTH(EDATE(Tabla1[[#This Row],[Fecha Finalización]],2),0))</f>
        <v/>
      </c>
      <c r="AY709" s="40"/>
      <c r="AZ709" s="250" t="str">
        <f>IF(V709="","",EOMONTH(EDATE(Tabla1[[#This Row],[Fecha Finalización]],3),0))</f>
        <v/>
      </c>
      <c r="BA709" s="40"/>
      <c r="BB709" s="40"/>
      <c r="BC709" s="237"/>
      <c r="BD709" s="235" t="str">
        <f>IF(F709="","",Tabla1[[#This Row],[sem 01]]&amp;Tabla1[[#This Row],[sem 02]]&amp;Tabla1[[#This Row],[sem 03]])</f>
        <v/>
      </c>
      <c r="BE709" s="236"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9"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10"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10"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10" t="str">
        <f>IF(Tabla1[[#This Row],[Fecha Inicio grupo]]="","",IFERROR(VLOOKUP(Tabla1[[#This Row],[Mes de Alta como miembro]],Parámetros!$AM$2:$AN$16,2,0),"01/01/1900"))</f>
        <v/>
      </c>
    </row>
    <row r="710" spans="1:63" ht="14.45">
      <c r="A710" s="69">
        <v>707</v>
      </c>
      <c r="B710" s="30"/>
      <c r="C710" s="35"/>
      <c r="D710" s="43"/>
      <c r="E710" s="65"/>
      <c r="F710" s="46"/>
      <c r="G710" s="46"/>
      <c r="H710" s="165"/>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1"/>
      <c r="P710" s="35"/>
      <c r="Q710" s="68"/>
      <c r="R710" s="68"/>
      <c r="S710" s="68"/>
      <c r="T710" s="68"/>
      <c r="U710" s="244" t="str">
        <f>IF(F710="","",Tabla1[[#This Row],[Fecha Inicio grupo]]+3*7-7)</f>
        <v/>
      </c>
      <c r="V710" s="245"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6"/>
      <c r="AP710" s="247" t="str">
        <f>IF(F710="","",IFERROR(VLOOKUP(SUBSTITUTE(SUBSTITUTE(Tabla1[[#This Row],[Uso Sistemas]],"T","P"),"N","F"),Parámetros!$M$2:$N$17,2,0),"Completar hasta 3ra sem. para evaluar a Probacionista"))</f>
        <v/>
      </c>
      <c r="AQ710" s="40"/>
      <c r="AR710" s="40"/>
      <c r="AS710" s="40"/>
      <c r="AT710" s="29"/>
      <c r="AU710" s="56"/>
      <c r="AV710" s="56"/>
      <c r="AW710" s="56"/>
      <c r="AX710" s="249" t="str">
        <f>IF(V710="","",EOMONTH(EDATE(Tabla1[[#This Row],[Fecha Finalización]],2),0))</f>
        <v/>
      </c>
      <c r="AY710" s="40"/>
      <c r="AZ710" s="250" t="str">
        <f>IF(V710="","",EOMONTH(EDATE(Tabla1[[#This Row],[Fecha Finalización]],3),0))</f>
        <v/>
      </c>
      <c r="BA710" s="40"/>
      <c r="BB710" s="40"/>
      <c r="BC710" s="237"/>
      <c r="BD710" s="235" t="str">
        <f>IF(F710="","",Tabla1[[#This Row],[sem 01]]&amp;Tabla1[[#This Row],[sem 02]]&amp;Tabla1[[#This Row],[sem 03]])</f>
        <v/>
      </c>
      <c r="BE710" s="236"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9"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10"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10"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10" t="str">
        <f>IF(Tabla1[[#This Row],[Fecha Inicio grupo]]="","",IFERROR(VLOOKUP(Tabla1[[#This Row],[Mes de Alta como miembro]],Parámetros!$AM$2:$AN$16,2,0),"01/01/1900"))</f>
        <v/>
      </c>
    </row>
    <row r="711" spans="1:63" ht="14.45">
      <c r="A711" s="69">
        <v>708</v>
      </c>
      <c r="B711" s="30"/>
      <c r="C711" s="35"/>
      <c r="D711" s="43"/>
      <c r="E711" s="65"/>
      <c r="F711" s="46"/>
      <c r="G711" s="46"/>
      <c r="H711" s="165"/>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1"/>
      <c r="P711" s="35"/>
      <c r="Q711" s="68"/>
      <c r="R711" s="68"/>
      <c r="S711" s="68"/>
      <c r="T711" s="68"/>
      <c r="U711" s="244" t="str">
        <f>IF(F711="","",Tabla1[[#This Row],[Fecha Inicio grupo]]+3*7-7)</f>
        <v/>
      </c>
      <c r="V711" s="245"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6"/>
      <c r="AP711" s="247" t="str">
        <f>IF(F711="","",IFERROR(VLOOKUP(SUBSTITUTE(SUBSTITUTE(Tabla1[[#This Row],[Uso Sistemas]],"T","P"),"N","F"),Parámetros!$M$2:$N$17,2,0),"Completar hasta 3ra sem. para evaluar a Probacionista"))</f>
        <v/>
      </c>
      <c r="AQ711" s="40"/>
      <c r="AR711" s="40"/>
      <c r="AS711" s="40"/>
      <c r="AT711" s="29"/>
      <c r="AU711" s="56"/>
      <c r="AV711" s="56"/>
      <c r="AW711" s="56"/>
      <c r="AX711" s="249" t="str">
        <f>IF(V711="","",EOMONTH(EDATE(Tabla1[[#This Row],[Fecha Finalización]],2),0))</f>
        <v/>
      </c>
      <c r="AY711" s="40"/>
      <c r="AZ711" s="250" t="str">
        <f>IF(V711="","",EOMONTH(EDATE(Tabla1[[#This Row],[Fecha Finalización]],3),0))</f>
        <v/>
      </c>
      <c r="BA711" s="40"/>
      <c r="BB711" s="40"/>
      <c r="BC711" s="237"/>
      <c r="BD711" s="235" t="str">
        <f>IF(F711="","",Tabla1[[#This Row],[sem 01]]&amp;Tabla1[[#This Row],[sem 02]]&amp;Tabla1[[#This Row],[sem 03]])</f>
        <v/>
      </c>
      <c r="BE711" s="236"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9"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10"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10"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10" t="str">
        <f>IF(Tabla1[[#This Row],[Fecha Inicio grupo]]="","",IFERROR(VLOOKUP(Tabla1[[#This Row],[Mes de Alta como miembro]],Parámetros!$AM$2:$AN$16,2,0),"01/01/1900"))</f>
        <v/>
      </c>
    </row>
    <row r="712" spans="1:63" ht="14.45">
      <c r="A712" s="69">
        <v>709</v>
      </c>
      <c r="B712" s="30"/>
      <c r="C712" s="35"/>
      <c r="D712" s="43"/>
      <c r="E712" s="65"/>
      <c r="F712" s="46"/>
      <c r="G712" s="46"/>
      <c r="H712" s="165"/>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1"/>
      <c r="P712" s="35"/>
      <c r="Q712" s="68"/>
      <c r="R712" s="68"/>
      <c r="S712" s="68"/>
      <c r="T712" s="68"/>
      <c r="U712" s="244" t="str">
        <f>IF(F712="","",Tabla1[[#This Row],[Fecha Inicio grupo]]+3*7-7)</f>
        <v/>
      </c>
      <c r="V712" s="245"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6"/>
      <c r="AP712" s="247" t="str">
        <f>IF(F712="","",IFERROR(VLOOKUP(SUBSTITUTE(SUBSTITUTE(Tabla1[[#This Row],[Uso Sistemas]],"T","P"),"N","F"),Parámetros!$M$2:$N$17,2,0),"Completar hasta 3ra sem. para evaluar a Probacionista"))</f>
        <v/>
      </c>
      <c r="AQ712" s="40"/>
      <c r="AR712" s="40"/>
      <c r="AS712" s="40"/>
      <c r="AT712" s="29"/>
      <c r="AU712" s="56"/>
      <c r="AV712" s="56"/>
      <c r="AW712" s="56"/>
      <c r="AX712" s="249" t="str">
        <f>IF(V712="","",EOMONTH(EDATE(Tabla1[[#This Row],[Fecha Finalización]],2),0))</f>
        <v/>
      </c>
      <c r="AY712" s="40"/>
      <c r="AZ712" s="250" t="str">
        <f>IF(V712="","",EOMONTH(EDATE(Tabla1[[#This Row],[Fecha Finalización]],3),0))</f>
        <v/>
      </c>
      <c r="BA712" s="40"/>
      <c r="BB712" s="40"/>
      <c r="BC712" s="237"/>
      <c r="BD712" s="235" t="str">
        <f>IF(F712="","",Tabla1[[#This Row],[sem 01]]&amp;Tabla1[[#This Row],[sem 02]]&amp;Tabla1[[#This Row],[sem 03]])</f>
        <v/>
      </c>
      <c r="BE712" s="236"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9"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10"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10"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10" t="str">
        <f>IF(Tabla1[[#This Row],[Fecha Inicio grupo]]="","",IFERROR(VLOOKUP(Tabla1[[#This Row],[Mes de Alta como miembro]],Parámetros!$AM$2:$AN$16,2,0),"01/01/1900"))</f>
        <v/>
      </c>
    </row>
    <row r="713" spans="1:63" ht="14.45">
      <c r="A713" s="69">
        <v>710</v>
      </c>
      <c r="B713" s="30"/>
      <c r="C713" s="35"/>
      <c r="D713" s="43"/>
      <c r="E713" s="65"/>
      <c r="F713" s="46"/>
      <c r="G713" s="46"/>
      <c r="H713" s="165"/>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1"/>
      <c r="P713" s="35"/>
      <c r="Q713" s="68"/>
      <c r="R713" s="68"/>
      <c r="S713" s="68"/>
      <c r="T713" s="68"/>
      <c r="U713" s="244" t="str">
        <f>IF(F713="","",Tabla1[[#This Row],[Fecha Inicio grupo]]+3*7-7)</f>
        <v/>
      </c>
      <c r="V713" s="245"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6"/>
      <c r="AP713" s="247" t="str">
        <f>IF(F713="","",IFERROR(VLOOKUP(SUBSTITUTE(SUBSTITUTE(Tabla1[[#This Row],[Uso Sistemas]],"T","P"),"N","F"),Parámetros!$M$2:$N$17,2,0),"Completar hasta 3ra sem. para evaluar a Probacionista"))</f>
        <v/>
      </c>
      <c r="AQ713" s="40"/>
      <c r="AR713" s="40"/>
      <c r="AS713" s="40"/>
      <c r="AT713" s="29"/>
      <c r="AU713" s="56"/>
      <c r="AV713" s="56"/>
      <c r="AW713" s="56"/>
      <c r="AX713" s="249" t="str">
        <f>IF(V713="","",EOMONTH(EDATE(Tabla1[[#This Row],[Fecha Finalización]],2),0))</f>
        <v/>
      </c>
      <c r="AY713" s="40"/>
      <c r="AZ713" s="250" t="str">
        <f>IF(V713="","",EOMONTH(EDATE(Tabla1[[#This Row],[Fecha Finalización]],3),0))</f>
        <v/>
      </c>
      <c r="BA713" s="40"/>
      <c r="BB713" s="40"/>
      <c r="BC713" s="237"/>
      <c r="BD713" s="235" t="str">
        <f>IF(F713="","",Tabla1[[#This Row],[sem 01]]&amp;Tabla1[[#This Row],[sem 02]]&amp;Tabla1[[#This Row],[sem 03]])</f>
        <v/>
      </c>
      <c r="BE713" s="236"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9"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10"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10"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10" t="str">
        <f>IF(Tabla1[[#This Row],[Fecha Inicio grupo]]="","",IFERROR(VLOOKUP(Tabla1[[#This Row],[Mes de Alta como miembro]],Parámetros!$AM$2:$AN$16,2,0),"01/01/1900"))</f>
        <v/>
      </c>
    </row>
    <row r="714" spans="1:63" ht="14.45">
      <c r="A714" s="69">
        <v>711</v>
      </c>
      <c r="B714" s="30"/>
      <c r="C714" s="35"/>
      <c r="D714" s="43"/>
      <c r="E714" s="65"/>
      <c r="F714" s="46"/>
      <c r="G714" s="46"/>
      <c r="H714" s="165"/>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1"/>
      <c r="P714" s="35"/>
      <c r="Q714" s="68"/>
      <c r="R714" s="68"/>
      <c r="S714" s="68"/>
      <c r="T714" s="68"/>
      <c r="U714" s="244" t="str">
        <f>IF(F714="","",Tabla1[[#This Row],[Fecha Inicio grupo]]+3*7-7)</f>
        <v/>
      </c>
      <c r="V714" s="245"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6"/>
      <c r="AP714" s="247" t="str">
        <f>IF(F714="","",IFERROR(VLOOKUP(SUBSTITUTE(SUBSTITUTE(Tabla1[[#This Row],[Uso Sistemas]],"T","P"),"N","F"),Parámetros!$M$2:$N$17,2,0),"Completar hasta 3ra sem. para evaluar a Probacionista"))</f>
        <v/>
      </c>
      <c r="AQ714" s="40"/>
      <c r="AR714" s="40"/>
      <c r="AS714" s="40"/>
      <c r="AT714" s="29"/>
      <c r="AU714" s="56"/>
      <c r="AV714" s="56"/>
      <c r="AW714" s="56"/>
      <c r="AX714" s="249" t="str">
        <f>IF(V714="","",EOMONTH(EDATE(Tabla1[[#This Row],[Fecha Finalización]],2),0))</f>
        <v/>
      </c>
      <c r="AY714" s="40"/>
      <c r="AZ714" s="250" t="str">
        <f>IF(V714="","",EOMONTH(EDATE(Tabla1[[#This Row],[Fecha Finalización]],3),0))</f>
        <v/>
      </c>
      <c r="BA714" s="40"/>
      <c r="BB714" s="40"/>
      <c r="BC714" s="237"/>
      <c r="BD714" s="235" t="str">
        <f>IF(F714="","",Tabla1[[#This Row],[sem 01]]&amp;Tabla1[[#This Row],[sem 02]]&amp;Tabla1[[#This Row],[sem 03]])</f>
        <v/>
      </c>
      <c r="BE714" s="236"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9"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10"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10"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10" t="str">
        <f>IF(Tabla1[[#This Row],[Fecha Inicio grupo]]="","",IFERROR(VLOOKUP(Tabla1[[#This Row],[Mes de Alta como miembro]],Parámetros!$AM$2:$AN$16,2,0),"01/01/1900"))</f>
        <v/>
      </c>
    </row>
    <row r="715" spans="1:63" ht="14.45">
      <c r="A715" s="69">
        <v>712</v>
      </c>
      <c r="B715" s="30"/>
      <c r="C715" s="35"/>
      <c r="D715" s="43"/>
      <c r="E715" s="65"/>
      <c r="F715" s="46"/>
      <c r="G715" s="46"/>
      <c r="H715" s="165"/>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1"/>
      <c r="P715" s="35"/>
      <c r="Q715" s="68"/>
      <c r="R715" s="68"/>
      <c r="S715" s="68"/>
      <c r="T715" s="68"/>
      <c r="U715" s="244" t="str">
        <f>IF(F715="","",Tabla1[[#This Row],[Fecha Inicio grupo]]+3*7-7)</f>
        <v/>
      </c>
      <c r="V715" s="245"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6"/>
      <c r="AP715" s="247" t="str">
        <f>IF(F715="","",IFERROR(VLOOKUP(SUBSTITUTE(SUBSTITUTE(Tabla1[[#This Row],[Uso Sistemas]],"T","P"),"N","F"),Parámetros!$M$2:$N$17,2,0),"Completar hasta 3ra sem. para evaluar a Probacionista"))</f>
        <v/>
      </c>
      <c r="AQ715" s="40"/>
      <c r="AR715" s="40"/>
      <c r="AS715" s="40"/>
      <c r="AT715" s="29"/>
      <c r="AU715" s="56"/>
      <c r="AV715" s="56"/>
      <c r="AW715" s="56"/>
      <c r="AX715" s="249" t="str">
        <f>IF(V715="","",EOMONTH(EDATE(Tabla1[[#This Row],[Fecha Finalización]],2),0))</f>
        <v/>
      </c>
      <c r="AY715" s="40"/>
      <c r="AZ715" s="250" t="str">
        <f>IF(V715="","",EOMONTH(EDATE(Tabla1[[#This Row],[Fecha Finalización]],3),0))</f>
        <v/>
      </c>
      <c r="BA715" s="40"/>
      <c r="BB715" s="40"/>
      <c r="BC715" s="237"/>
      <c r="BD715" s="235" t="str">
        <f>IF(F715="","",Tabla1[[#This Row],[sem 01]]&amp;Tabla1[[#This Row],[sem 02]]&amp;Tabla1[[#This Row],[sem 03]])</f>
        <v/>
      </c>
      <c r="BE715" s="236"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9"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10"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10"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10" t="str">
        <f>IF(Tabla1[[#This Row],[Fecha Inicio grupo]]="","",IFERROR(VLOOKUP(Tabla1[[#This Row],[Mes de Alta como miembro]],Parámetros!$AM$2:$AN$16,2,0),"01/01/1900"))</f>
        <v/>
      </c>
    </row>
    <row r="716" spans="1:63" ht="14.45">
      <c r="A716" s="69">
        <v>713</v>
      </c>
      <c r="B716" s="30"/>
      <c r="C716" s="35"/>
      <c r="D716" s="43"/>
      <c r="E716" s="65"/>
      <c r="F716" s="46"/>
      <c r="G716" s="46"/>
      <c r="H716" s="165"/>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1"/>
      <c r="P716" s="35"/>
      <c r="Q716" s="68"/>
      <c r="R716" s="68"/>
      <c r="S716" s="68"/>
      <c r="T716" s="68"/>
      <c r="U716" s="244" t="str">
        <f>IF(F716="","",Tabla1[[#This Row],[Fecha Inicio grupo]]+3*7-7)</f>
        <v/>
      </c>
      <c r="V716" s="245"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6"/>
      <c r="AP716" s="247" t="str">
        <f>IF(F716="","",IFERROR(VLOOKUP(SUBSTITUTE(SUBSTITUTE(Tabla1[[#This Row],[Uso Sistemas]],"T","P"),"N","F"),Parámetros!$M$2:$N$17,2,0),"Completar hasta 3ra sem. para evaluar a Probacionista"))</f>
        <v/>
      </c>
      <c r="AQ716" s="40"/>
      <c r="AR716" s="40"/>
      <c r="AS716" s="40"/>
      <c r="AT716" s="29"/>
      <c r="AU716" s="56"/>
      <c r="AV716" s="56"/>
      <c r="AW716" s="56"/>
      <c r="AX716" s="249" t="str">
        <f>IF(V716="","",EOMONTH(EDATE(Tabla1[[#This Row],[Fecha Finalización]],2),0))</f>
        <v/>
      </c>
      <c r="AY716" s="40"/>
      <c r="AZ716" s="250" t="str">
        <f>IF(V716="","",EOMONTH(EDATE(Tabla1[[#This Row],[Fecha Finalización]],3),0))</f>
        <v/>
      </c>
      <c r="BA716" s="40"/>
      <c r="BB716" s="40"/>
      <c r="BC716" s="237"/>
      <c r="BD716" s="235" t="str">
        <f>IF(F716="","",Tabla1[[#This Row],[sem 01]]&amp;Tabla1[[#This Row],[sem 02]]&amp;Tabla1[[#This Row],[sem 03]])</f>
        <v/>
      </c>
      <c r="BE716" s="236"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9"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10"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10"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10" t="str">
        <f>IF(Tabla1[[#This Row],[Fecha Inicio grupo]]="","",IFERROR(VLOOKUP(Tabla1[[#This Row],[Mes de Alta como miembro]],Parámetros!$AM$2:$AN$16,2,0),"01/01/1900"))</f>
        <v/>
      </c>
    </row>
    <row r="717" spans="1:63" ht="14.45">
      <c r="A717" s="69">
        <v>714</v>
      </c>
      <c r="B717" s="30"/>
      <c r="C717" s="35"/>
      <c r="D717" s="43"/>
      <c r="E717" s="65"/>
      <c r="F717" s="46"/>
      <c r="G717" s="46"/>
      <c r="H717" s="165"/>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1"/>
      <c r="P717" s="35"/>
      <c r="Q717" s="68"/>
      <c r="R717" s="68"/>
      <c r="S717" s="68"/>
      <c r="T717" s="68"/>
      <c r="U717" s="244" t="str">
        <f>IF(F717="","",Tabla1[[#This Row],[Fecha Inicio grupo]]+3*7-7)</f>
        <v/>
      </c>
      <c r="V717" s="245"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6"/>
      <c r="AP717" s="247" t="str">
        <f>IF(F717="","",IFERROR(VLOOKUP(SUBSTITUTE(SUBSTITUTE(Tabla1[[#This Row],[Uso Sistemas]],"T","P"),"N","F"),Parámetros!$M$2:$N$17,2,0),"Completar hasta 3ra sem. para evaluar a Probacionista"))</f>
        <v/>
      </c>
      <c r="AQ717" s="40"/>
      <c r="AR717" s="40"/>
      <c r="AS717" s="40"/>
      <c r="AT717" s="29"/>
      <c r="AU717" s="56"/>
      <c r="AV717" s="56"/>
      <c r="AW717" s="56"/>
      <c r="AX717" s="249" t="str">
        <f>IF(V717="","",EOMONTH(EDATE(Tabla1[[#This Row],[Fecha Finalización]],2),0))</f>
        <v/>
      </c>
      <c r="AY717" s="40"/>
      <c r="AZ717" s="250" t="str">
        <f>IF(V717="","",EOMONTH(EDATE(Tabla1[[#This Row],[Fecha Finalización]],3),0))</f>
        <v/>
      </c>
      <c r="BA717" s="40"/>
      <c r="BB717" s="40"/>
      <c r="BC717" s="237"/>
      <c r="BD717" s="235" t="str">
        <f>IF(F717="","",Tabla1[[#This Row],[sem 01]]&amp;Tabla1[[#This Row],[sem 02]]&amp;Tabla1[[#This Row],[sem 03]])</f>
        <v/>
      </c>
      <c r="BE717" s="236"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9"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10"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10"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10" t="str">
        <f>IF(Tabla1[[#This Row],[Fecha Inicio grupo]]="","",IFERROR(VLOOKUP(Tabla1[[#This Row],[Mes de Alta como miembro]],Parámetros!$AM$2:$AN$16,2,0),"01/01/1900"))</f>
        <v/>
      </c>
    </row>
    <row r="718" spans="1:63" ht="14.45">
      <c r="A718" s="69">
        <v>715</v>
      </c>
      <c r="B718" s="30"/>
      <c r="C718" s="35"/>
      <c r="D718" s="43"/>
      <c r="E718" s="65"/>
      <c r="F718" s="46"/>
      <c r="G718" s="46"/>
      <c r="H718" s="165"/>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1"/>
      <c r="P718" s="35"/>
      <c r="Q718" s="68"/>
      <c r="R718" s="68"/>
      <c r="S718" s="68"/>
      <c r="T718" s="68"/>
      <c r="U718" s="244" t="str">
        <f>IF(F718="","",Tabla1[[#This Row],[Fecha Inicio grupo]]+3*7-7)</f>
        <v/>
      </c>
      <c r="V718" s="245"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6"/>
      <c r="AP718" s="247" t="str">
        <f>IF(F718="","",IFERROR(VLOOKUP(SUBSTITUTE(SUBSTITUTE(Tabla1[[#This Row],[Uso Sistemas]],"T","P"),"N","F"),Parámetros!$M$2:$N$17,2,0),"Completar hasta 3ra sem. para evaluar a Probacionista"))</f>
        <v/>
      </c>
      <c r="AQ718" s="40"/>
      <c r="AR718" s="40"/>
      <c r="AS718" s="40"/>
      <c r="AT718" s="29"/>
      <c r="AU718" s="56"/>
      <c r="AV718" s="56"/>
      <c r="AW718" s="56"/>
      <c r="AX718" s="249" t="str">
        <f>IF(V718="","",EOMONTH(EDATE(Tabla1[[#This Row],[Fecha Finalización]],2),0))</f>
        <v/>
      </c>
      <c r="AY718" s="40"/>
      <c r="AZ718" s="250" t="str">
        <f>IF(V718="","",EOMONTH(EDATE(Tabla1[[#This Row],[Fecha Finalización]],3),0))</f>
        <v/>
      </c>
      <c r="BA718" s="40"/>
      <c r="BB718" s="40"/>
      <c r="BC718" s="237"/>
      <c r="BD718" s="235" t="str">
        <f>IF(F718="","",Tabla1[[#This Row],[sem 01]]&amp;Tabla1[[#This Row],[sem 02]]&amp;Tabla1[[#This Row],[sem 03]])</f>
        <v/>
      </c>
      <c r="BE718" s="236"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9"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10"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10"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10" t="str">
        <f>IF(Tabla1[[#This Row],[Fecha Inicio grupo]]="","",IFERROR(VLOOKUP(Tabla1[[#This Row],[Mes de Alta como miembro]],Parámetros!$AM$2:$AN$16,2,0),"01/01/1900"))</f>
        <v/>
      </c>
    </row>
    <row r="719" spans="1:63" ht="14.45">
      <c r="A719" s="69">
        <v>716</v>
      </c>
      <c r="B719" s="30"/>
      <c r="C719" s="35"/>
      <c r="D719" s="43"/>
      <c r="E719" s="65"/>
      <c r="F719" s="46"/>
      <c r="G719" s="46"/>
      <c r="H719" s="165"/>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1"/>
      <c r="P719" s="35"/>
      <c r="Q719" s="68"/>
      <c r="R719" s="68"/>
      <c r="S719" s="68"/>
      <c r="T719" s="68"/>
      <c r="U719" s="244" t="str">
        <f>IF(F719="","",Tabla1[[#This Row],[Fecha Inicio grupo]]+3*7-7)</f>
        <v/>
      </c>
      <c r="V719" s="245"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6"/>
      <c r="AP719" s="247" t="str">
        <f>IF(F719="","",IFERROR(VLOOKUP(SUBSTITUTE(SUBSTITUTE(Tabla1[[#This Row],[Uso Sistemas]],"T","P"),"N","F"),Parámetros!$M$2:$N$17,2,0),"Completar hasta 3ra sem. para evaluar a Probacionista"))</f>
        <v/>
      </c>
      <c r="AQ719" s="40"/>
      <c r="AR719" s="40"/>
      <c r="AS719" s="40"/>
      <c r="AT719" s="29"/>
      <c r="AU719" s="56"/>
      <c r="AV719" s="56"/>
      <c r="AW719" s="56"/>
      <c r="AX719" s="249" t="str">
        <f>IF(V719="","",EOMONTH(EDATE(Tabla1[[#This Row],[Fecha Finalización]],2),0))</f>
        <v/>
      </c>
      <c r="AY719" s="40"/>
      <c r="AZ719" s="250" t="str">
        <f>IF(V719="","",EOMONTH(EDATE(Tabla1[[#This Row],[Fecha Finalización]],3),0))</f>
        <v/>
      </c>
      <c r="BA719" s="40"/>
      <c r="BB719" s="40"/>
      <c r="BC719" s="237"/>
      <c r="BD719" s="235" t="str">
        <f>IF(F719="","",Tabla1[[#This Row],[sem 01]]&amp;Tabla1[[#This Row],[sem 02]]&amp;Tabla1[[#This Row],[sem 03]])</f>
        <v/>
      </c>
      <c r="BE719" s="236"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9"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10"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10"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10" t="str">
        <f>IF(Tabla1[[#This Row],[Fecha Inicio grupo]]="","",IFERROR(VLOOKUP(Tabla1[[#This Row],[Mes de Alta como miembro]],Parámetros!$AM$2:$AN$16,2,0),"01/01/1900"))</f>
        <v/>
      </c>
    </row>
    <row r="720" spans="1:63" ht="14.45">
      <c r="A720" s="69">
        <v>717</v>
      </c>
      <c r="B720" s="30"/>
      <c r="C720" s="35"/>
      <c r="D720" s="43"/>
      <c r="E720" s="65"/>
      <c r="F720" s="46"/>
      <c r="G720" s="46"/>
      <c r="H720" s="165"/>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1"/>
      <c r="P720" s="35"/>
      <c r="Q720" s="68"/>
      <c r="R720" s="68"/>
      <c r="S720" s="68"/>
      <c r="T720" s="68"/>
      <c r="U720" s="244" t="str">
        <f>IF(F720="","",Tabla1[[#This Row],[Fecha Inicio grupo]]+3*7-7)</f>
        <v/>
      </c>
      <c r="V720" s="245"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6"/>
      <c r="AP720" s="247" t="str">
        <f>IF(F720="","",IFERROR(VLOOKUP(SUBSTITUTE(SUBSTITUTE(Tabla1[[#This Row],[Uso Sistemas]],"T","P"),"N","F"),Parámetros!$M$2:$N$17,2,0),"Completar hasta 3ra sem. para evaluar a Probacionista"))</f>
        <v/>
      </c>
      <c r="AQ720" s="40"/>
      <c r="AR720" s="40"/>
      <c r="AS720" s="40"/>
      <c r="AT720" s="29"/>
      <c r="AU720" s="56"/>
      <c r="AV720" s="56"/>
      <c r="AW720" s="56"/>
      <c r="AX720" s="249" t="str">
        <f>IF(V720="","",EOMONTH(EDATE(Tabla1[[#This Row],[Fecha Finalización]],2),0))</f>
        <v/>
      </c>
      <c r="AY720" s="40"/>
      <c r="AZ720" s="250" t="str">
        <f>IF(V720="","",EOMONTH(EDATE(Tabla1[[#This Row],[Fecha Finalización]],3),0))</f>
        <v/>
      </c>
      <c r="BA720" s="40"/>
      <c r="BB720" s="40"/>
      <c r="BC720" s="237"/>
      <c r="BD720" s="235" t="str">
        <f>IF(F720="","",Tabla1[[#This Row],[sem 01]]&amp;Tabla1[[#This Row],[sem 02]]&amp;Tabla1[[#This Row],[sem 03]])</f>
        <v/>
      </c>
      <c r="BE720" s="236"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9"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10"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10"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10" t="str">
        <f>IF(Tabla1[[#This Row],[Fecha Inicio grupo]]="","",IFERROR(VLOOKUP(Tabla1[[#This Row],[Mes de Alta como miembro]],Parámetros!$AM$2:$AN$16,2,0),"01/01/1900"))</f>
        <v/>
      </c>
    </row>
    <row r="721" spans="1:63" ht="14.45">
      <c r="A721" s="69">
        <v>718</v>
      </c>
      <c r="B721" s="30"/>
      <c r="C721" s="35"/>
      <c r="D721" s="43"/>
      <c r="E721" s="65"/>
      <c r="F721" s="46"/>
      <c r="G721" s="46"/>
      <c r="H721" s="165"/>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1"/>
      <c r="P721" s="35"/>
      <c r="Q721" s="68"/>
      <c r="R721" s="68"/>
      <c r="S721" s="68"/>
      <c r="T721" s="68"/>
      <c r="U721" s="244" t="str">
        <f>IF(F721="","",Tabla1[[#This Row],[Fecha Inicio grupo]]+3*7-7)</f>
        <v/>
      </c>
      <c r="V721" s="245"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6"/>
      <c r="AP721" s="247" t="str">
        <f>IF(F721="","",IFERROR(VLOOKUP(SUBSTITUTE(SUBSTITUTE(Tabla1[[#This Row],[Uso Sistemas]],"T","P"),"N","F"),Parámetros!$M$2:$N$17,2,0),"Completar hasta 3ra sem. para evaluar a Probacionista"))</f>
        <v/>
      </c>
      <c r="AQ721" s="40"/>
      <c r="AR721" s="40"/>
      <c r="AS721" s="40"/>
      <c r="AT721" s="29"/>
      <c r="AU721" s="56"/>
      <c r="AV721" s="56"/>
      <c r="AW721" s="56"/>
      <c r="AX721" s="249" t="str">
        <f>IF(V721="","",EOMONTH(EDATE(Tabla1[[#This Row],[Fecha Finalización]],2),0))</f>
        <v/>
      </c>
      <c r="AY721" s="40"/>
      <c r="AZ721" s="250" t="str">
        <f>IF(V721="","",EOMONTH(EDATE(Tabla1[[#This Row],[Fecha Finalización]],3),0))</f>
        <v/>
      </c>
      <c r="BA721" s="40"/>
      <c r="BB721" s="40"/>
      <c r="BC721" s="237"/>
      <c r="BD721" s="235" t="str">
        <f>IF(F721="","",Tabla1[[#This Row],[sem 01]]&amp;Tabla1[[#This Row],[sem 02]]&amp;Tabla1[[#This Row],[sem 03]])</f>
        <v/>
      </c>
      <c r="BE721" s="236"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9"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10"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10"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10" t="str">
        <f>IF(Tabla1[[#This Row],[Fecha Inicio grupo]]="","",IFERROR(VLOOKUP(Tabla1[[#This Row],[Mes de Alta como miembro]],Parámetros!$AM$2:$AN$16,2,0),"01/01/1900"))</f>
        <v/>
      </c>
    </row>
    <row r="722" spans="1:63" ht="14.45">
      <c r="A722" s="69">
        <v>719</v>
      </c>
      <c r="B722" s="30"/>
      <c r="C722" s="35"/>
      <c r="D722" s="43"/>
      <c r="E722" s="65"/>
      <c r="F722" s="46"/>
      <c r="G722" s="46"/>
      <c r="H722" s="165"/>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1"/>
      <c r="P722" s="35"/>
      <c r="Q722" s="68"/>
      <c r="R722" s="68"/>
      <c r="S722" s="68"/>
      <c r="T722" s="68"/>
      <c r="U722" s="244" t="str">
        <f>IF(F722="","",Tabla1[[#This Row],[Fecha Inicio grupo]]+3*7-7)</f>
        <v/>
      </c>
      <c r="V722" s="245"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6"/>
      <c r="AP722" s="247" t="str">
        <f>IF(F722="","",IFERROR(VLOOKUP(SUBSTITUTE(SUBSTITUTE(Tabla1[[#This Row],[Uso Sistemas]],"T","P"),"N","F"),Parámetros!$M$2:$N$17,2,0),"Completar hasta 3ra sem. para evaluar a Probacionista"))</f>
        <v/>
      </c>
      <c r="AQ722" s="40"/>
      <c r="AR722" s="40"/>
      <c r="AS722" s="40"/>
      <c r="AT722" s="29"/>
      <c r="AU722" s="56"/>
      <c r="AV722" s="56"/>
      <c r="AW722" s="56"/>
      <c r="AX722" s="249" t="str">
        <f>IF(V722="","",EOMONTH(EDATE(Tabla1[[#This Row],[Fecha Finalización]],2),0))</f>
        <v/>
      </c>
      <c r="AY722" s="40"/>
      <c r="AZ722" s="250" t="str">
        <f>IF(V722="","",EOMONTH(EDATE(Tabla1[[#This Row],[Fecha Finalización]],3),0))</f>
        <v/>
      </c>
      <c r="BA722" s="40"/>
      <c r="BB722" s="40"/>
      <c r="BC722" s="237"/>
      <c r="BD722" s="235" t="str">
        <f>IF(F722="","",Tabla1[[#This Row],[sem 01]]&amp;Tabla1[[#This Row],[sem 02]]&amp;Tabla1[[#This Row],[sem 03]])</f>
        <v/>
      </c>
      <c r="BE722" s="236"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9"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10"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10"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10" t="str">
        <f>IF(Tabla1[[#This Row],[Fecha Inicio grupo]]="","",IFERROR(VLOOKUP(Tabla1[[#This Row],[Mes de Alta como miembro]],Parámetros!$AM$2:$AN$16,2,0),"01/01/1900"))</f>
        <v/>
      </c>
    </row>
    <row r="723" spans="1:63" ht="14.45">
      <c r="A723" s="69">
        <v>720</v>
      </c>
      <c r="B723" s="30"/>
      <c r="C723" s="35"/>
      <c r="D723" s="43"/>
      <c r="E723" s="65"/>
      <c r="F723" s="46"/>
      <c r="G723" s="46"/>
      <c r="H723" s="165"/>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1"/>
      <c r="P723" s="35"/>
      <c r="Q723" s="68"/>
      <c r="R723" s="68"/>
      <c r="S723" s="68"/>
      <c r="T723" s="68"/>
      <c r="U723" s="244" t="str">
        <f>IF(F723="","",Tabla1[[#This Row],[Fecha Inicio grupo]]+3*7-7)</f>
        <v/>
      </c>
      <c r="V723" s="245"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6"/>
      <c r="AP723" s="247" t="str">
        <f>IF(F723="","",IFERROR(VLOOKUP(SUBSTITUTE(SUBSTITUTE(Tabla1[[#This Row],[Uso Sistemas]],"T","P"),"N","F"),Parámetros!$M$2:$N$17,2,0),"Completar hasta 3ra sem. para evaluar a Probacionista"))</f>
        <v/>
      </c>
      <c r="AQ723" s="40"/>
      <c r="AR723" s="40"/>
      <c r="AS723" s="40"/>
      <c r="AT723" s="29"/>
      <c r="AU723" s="56"/>
      <c r="AV723" s="56"/>
      <c r="AW723" s="56"/>
      <c r="AX723" s="249" t="str">
        <f>IF(V723="","",EOMONTH(EDATE(Tabla1[[#This Row],[Fecha Finalización]],2),0))</f>
        <v/>
      </c>
      <c r="AY723" s="40"/>
      <c r="AZ723" s="250" t="str">
        <f>IF(V723="","",EOMONTH(EDATE(Tabla1[[#This Row],[Fecha Finalización]],3),0))</f>
        <v/>
      </c>
      <c r="BA723" s="40"/>
      <c r="BB723" s="40"/>
      <c r="BC723" s="237"/>
      <c r="BD723" s="235" t="str">
        <f>IF(F723="","",Tabla1[[#This Row],[sem 01]]&amp;Tabla1[[#This Row],[sem 02]]&amp;Tabla1[[#This Row],[sem 03]])</f>
        <v/>
      </c>
      <c r="BE723" s="236"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9"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10"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10"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10" t="str">
        <f>IF(Tabla1[[#This Row],[Fecha Inicio grupo]]="","",IFERROR(VLOOKUP(Tabla1[[#This Row],[Mes de Alta como miembro]],Parámetros!$AM$2:$AN$16,2,0),"01/01/1900"))</f>
        <v/>
      </c>
    </row>
    <row r="724" spans="1:63" ht="14.45">
      <c r="A724" s="69">
        <v>721</v>
      </c>
      <c r="B724" s="30"/>
      <c r="C724" s="35"/>
      <c r="D724" s="43"/>
      <c r="E724" s="65"/>
      <c r="F724" s="46"/>
      <c r="G724" s="46"/>
      <c r="H724" s="165"/>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1"/>
      <c r="P724" s="35"/>
      <c r="Q724" s="68"/>
      <c r="R724" s="68"/>
      <c r="S724" s="68"/>
      <c r="T724" s="68"/>
      <c r="U724" s="244" t="str">
        <f>IF(F724="","",Tabla1[[#This Row],[Fecha Inicio grupo]]+3*7-7)</f>
        <v/>
      </c>
      <c r="V724" s="245"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6"/>
      <c r="AP724" s="247" t="str">
        <f>IF(F724="","",IFERROR(VLOOKUP(SUBSTITUTE(SUBSTITUTE(Tabla1[[#This Row],[Uso Sistemas]],"T","P"),"N","F"),Parámetros!$M$2:$N$17,2,0),"Completar hasta 3ra sem. para evaluar a Probacionista"))</f>
        <v/>
      </c>
      <c r="AQ724" s="40"/>
      <c r="AR724" s="40"/>
      <c r="AS724" s="40"/>
      <c r="AT724" s="29"/>
      <c r="AU724" s="56"/>
      <c r="AV724" s="56"/>
      <c r="AW724" s="56"/>
      <c r="AX724" s="249" t="str">
        <f>IF(V724="","",EOMONTH(EDATE(Tabla1[[#This Row],[Fecha Finalización]],2),0))</f>
        <v/>
      </c>
      <c r="AY724" s="40"/>
      <c r="AZ724" s="250" t="str">
        <f>IF(V724="","",EOMONTH(EDATE(Tabla1[[#This Row],[Fecha Finalización]],3),0))</f>
        <v/>
      </c>
      <c r="BA724" s="40"/>
      <c r="BB724" s="40"/>
      <c r="BC724" s="237"/>
      <c r="BD724" s="235" t="str">
        <f>IF(F724="","",Tabla1[[#This Row],[sem 01]]&amp;Tabla1[[#This Row],[sem 02]]&amp;Tabla1[[#This Row],[sem 03]])</f>
        <v/>
      </c>
      <c r="BE724" s="236"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9"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10"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10"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10" t="str">
        <f>IF(Tabla1[[#This Row],[Fecha Inicio grupo]]="","",IFERROR(VLOOKUP(Tabla1[[#This Row],[Mes de Alta como miembro]],Parámetros!$AM$2:$AN$16,2,0),"01/01/1900"))</f>
        <v/>
      </c>
    </row>
    <row r="725" spans="1:63" ht="14.45">
      <c r="A725" s="69">
        <v>722</v>
      </c>
      <c r="B725" s="30"/>
      <c r="C725" s="35"/>
      <c r="D725" s="43"/>
      <c r="E725" s="65"/>
      <c r="F725" s="46"/>
      <c r="G725" s="46"/>
      <c r="H725" s="165"/>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1"/>
      <c r="P725" s="35"/>
      <c r="Q725" s="68"/>
      <c r="R725" s="68"/>
      <c r="S725" s="68"/>
      <c r="T725" s="68"/>
      <c r="U725" s="244" t="str">
        <f>IF(F725="","",Tabla1[[#This Row],[Fecha Inicio grupo]]+3*7-7)</f>
        <v/>
      </c>
      <c r="V725" s="245"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6"/>
      <c r="AP725" s="247" t="str">
        <f>IF(F725="","",IFERROR(VLOOKUP(SUBSTITUTE(SUBSTITUTE(Tabla1[[#This Row],[Uso Sistemas]],"T","P"),"N","F"),Parámetros!$M$2:$N$17,2,0),"Completar hasta 3ra sem. para evaluar a Probacionista"))</f>
        <v/>
      </c>
      <c r="AQ725" s="40"/>
      <c r="AR725" s="40"/>
      <c r="AS725" s="40"/>
      <c r="AT725" s="29"/>
      <c r="AU725" s="56"/>
      <c r="AV725" s="56"/>
      <c r="AW725" s="56"/>
      <c r="AX725" s="249" t="str">
        <f>IF(V725="","",EOMONTH(EDATE(Tabla1[[#This Row],[Fecha Finalización]],2),0))</f>
        <v/>
      </c>
      <c r="AY725" s="40"/>
      <c r="AZ725" s="250" t="str">
        <f>IF(V725="","",EOMONTH(EDATE(Tabla1[[#This Row],[Fecha Finalización]],3),0))</f>
        <v/>
      </c>
      <c r="BA725" s="40"/>
      <c r="BB725" s="40"/>
      <c r="BC725" s="237"/>
      <c r="BD725" s="235" t="str">
        <f>IF(F725="","",Tabla1[[#This Row],[sem 01]]&amp;Tabla1[[#This Row],[sem 02]]&amp;Tabla1[[#This Row],[sem 03]])</f>
        <v/>
      </c>
      <c r="BE725" s="236"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9"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10"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10"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10" t="str">
        <f>IF(Tabla1[[#This Row],[Fecha Inicio grupo]]="","",IFERROR(VLOOKUP(Tabla1[[#This Row],[Mes de Alta como miembro]],Parámetros!$AM$2:$AN$16,2,0),"01/01/1900"))</f>
        <v/>
      </c>
    </row>
    <row r="726" spans="1:63" ht="14.45">
      <c r="A726" s="69">
        <v>723</v>
      </c>
      <c r="B726" s="30"/>
      <c r="C726" s="35"/>
      <c r="D726" s="43"/>
      <c r="E726" s="65"/>
      <c r="F726" s="46"/>
      <c r="G726" s="46"/>
      <c r="H726" s="165"/>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1"/>
      <c r="P726" s="35"/>
      <c r="Q726" s="68"/>
      <c r="R726" s="68"/>
      <c r="S726" s="68"/>
      <c r="T726" s="68"/>
      <c r="U726" s="244" t="str">
        <f>IF(F726="","",Tabla1[[#This Row],[Fecha Inicio grupo]]+3*7-7)</f>
        <v/>
      </c>
      <c r="V726" s="245"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6"/>
      <c r="AP726" s="247" t="str">
        <f>IF(F726="","",IFERROR(VLOOKUP(SUBSTITUTE(SUBSTITUTE(Tabla1[[#This Row],[Uso Sistemas]],"T","P"),"N","F"),Parámetros!$M$2:$N$17,2,0),"Completar hasta 3ra sem. para evaluar a Probacionista"))</f>
        <v/>
      </c>
      <c r="AQ726" s="40"/>
      <c r="AR726" s="40"/>
      <c r="AS726" s="40"/>
      <c r="AT726" s="29"/>
      <c r="AU726" s="56"/>
      <c r="AV726" s="56"/>
      <c r="AW726" s="56"/>
      <c r="AX726" s="249" t="str">
        <f>IF(V726="","",EOMONTH(EDATE(Tabla1[[#This Row],[Fecha Finalización]],2),0))</f>
        <v/>
      </c>
      <c r="AY726" s="40"/>
      <c r="AZ726" s="250" t="str">
        <f>IF(V726="","",EOMONTH(EDATE(Tabla1[[#This Row],[Fecha Finalización]],3),0))</f>
        <v/>
      </c>
      <c r="BA726" s="40"/>
      <c r="BB726" s="40"/>
      <c r="BC726" s="237"/>
      <c r="BD726" s="235" t="str">
        <f>IF(F726="","",Tabla1[[#This Row],[sem 01]]&amp;Tabla1[[#This Row],[sem 02]]&amp;Tabla1[[#This Row],[sem 03]])</f>
        <v/>
      </c>
      <c r="BE726" s="236"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9"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10"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10"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10" t="str">
        <f>IF(Tabla1[[#This Row],[Fecha Inicio grupo]]="","",IFERROR(VLOOKUP(Tabla1[[#This Row],[Mes de Alta como miembro]],Parámetros!$AM$2:$AN$16,2,0),"01/01/1900"))</f>
        <v/>
      </c>
    </row>
    <row r="727" spans="1:63" ht="14.45">
      <c r="A727" s="69">
        <v>724</v>
      </c>
      <c r="B727" s="30"/>
      <c r="C727" s="35"/>
      <c r="D727" s="43"/>
      <c r="E727" s="65"/>
      <c r="F727" s="46"/>
      <c r="G727" s="46"/>
      <c r="H727" s="165"/>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1"/>
      <c r="P727" s="35"/>
      <c r="Q727" s="68"/>
      <c r="R727" s="68"/>
      <c r="S727" s="68"/>
      <c r="T727" s="68"/>
      <c r="U727" s="244" t="str">
        <f>IF(F727="","",Tabla1[[#This Row],[Fecha Inicio grupo]]+3*7-7)</f>
        <v/>
      </c>
      <c r="V727" s="245"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6"/>
      <c r="AP727" s="247" t="str">
        <f>IF(F727="","",IFERROR(VLOOKUP(SUBSTITUTE(SUBSTITUTE(Tabla1[[#This Row],[Uso Sistemas]],"T","P"),"N","F"),Parámetros!$M$2:$N$17,2,0),"Completar hasta 3ra sem. para evaluar a Probacionista"))</f>
        <v/>
      </c>
      <c r="AQ727" s="40"/>
      <c r="AR727" s="40"/>
      <c r="AS727" s="40"/>
      <c r="AT727" s="29"/>
      <c r="AU727" s="56"/>
      <c r="AV727" s="56"/>
      <c r="AW727" s="56"/>
      <c r="AX727" s="249" t="str">
        <f>IF(V727="","",EOMONTH(EDATE(Tabla1[[#This Row],[Fecha Finalización]],2),0))</f>
        <v/>
      </c>
      <c r="AY727" s="40"/>
      <c r="AZ727" s="250" t="str">
        <f>IF(V727="","",EOMONTH(EDATE(Tabla1[[#This Row],[Fecha Finalización]],3),0))</f>
        <v/>
      </c>
      <c r="BA727" s="40"/>
      <c r="BB727" s="40"/>
      <c r="BC727" s="237"/>
      <c r="BD727" s="235" t="str">
        <f>IF(F727="","",Tabla1[[#This Row],[sem 01]]&amp;Tabla1[[#This Row],[sem 02]]&amp;Tabla1[[#This Row],[sem 03]])</f>
        <v/>
      </c>
      <c r="BE727" s="236"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9"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10"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10"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10" t="str">
        <f>IF(Tabla1[[#This Row],[Fecha Inicio grupo]]="","",IFERROR(VLOOKUP(Tabla1[[#This Row],[Mes de Alta como miembro]],Parámetros!$AM$2:$AN$16,2,0),"01/01/1900"))</f>
        <v/>
      </c>
    </row>
    <row r="728" spans="1:63" ht="14.45">
      <c r="A728" s="69">
        <v>725</v>
      </c>
      <c r="B728" s="30"/>
      <c r="C728" s="35"/>
      <c r="D728" s="43"/>
      <c r="E728" s="65"/>
      <c r="F728" s="46"/>
      <c r="G728" s="46"/>
      <c r="H728" s="165"/>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1"/>
      <c r="P728" s="35"/>
      <c r="Q728" s="68"/>
      <c r="R728" s="68"/>
      <c r="S728" s="68"/>
      <c r="T728" s="68"/>
      <c r="U728" s="244" t="str">
        <f>IF(F728="","",Tabla1[[#This Row],[Fecha Inicio grupo]]+3*7-7)</f>
        <v/>
      </c>
      <c r="V728" s="245"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6"/>
      <c r="AP728" s="247" t="str">
        <f>IF(F728="","",IFERROR(VLOOKUP(SUBSTITUTE(SUBSTITUTE(Tabla1[[#This Row],[Uso Sistemas]],"T","P"),"N","F"),Parámetros!$M$2:$N$17,2,0),"Completar hasta 3ra sem. para evaluar a Probacionista"))</f>
        <v/>
      </c>
      <c r="AQ728" s="40"/>
      <c r="AR728" s="40"/>
      <c r="AS728" s="40"/>
      <c r="AT728" s="29"/>
      <c r="AU728" s="56"/>
      <c r="AV728" s="56"/>
      <c r="AW728" s="56"/>
      <c r="AX728" s="249" t="str">
        <f>IF(V728="","",EOMONTH(EDATE(Tabla1[[#This Row],[Fecha Finalización]],2),0))</f>
        <v/>
      </c>
      <c r="AY728" s="40"/>
      <c r="AZ728" s="250" t="str">
        <f>IF(V728="","",EOMONTH(EDATE(Tabla1[[#This Row],[Fecha Finalización]],3),0))</f>
        <v/>
      </c>
      <c r="BA728" s="40"/>
      <c r="BB728" s="40"/>
      <c r="BC728" s="237"/>
      <c r="BD728" s="235" t="str">
        <f>IF(F728="","",Tabla1[[#This Row],[sem 01]]&amp;Tabla1[[#This Row],[sem 02]]&amp;Tabla1[[#This Row],[sem 03]])</f>
        <v/>
      </c>
      <c r="BE728" s="236"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9"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10"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10"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10" t="str">
        <f>IF(Tabla1[[#This Row],[Fecha Inicio grupo]]="","",IFERROR(VLOOKUP(Tabla1[[#This Row],[Mes de Alta como miembro]],Parámetros!$AM$2:$AN$16,2,0),"01/01/1900"))</f>
        <v/>
      </c>
    </row>
    <row r="729" spans="1:63" ht="14.45">
      <c r="A729" s="69">
        <v>726</v>
      </c>
      <c r="B729" s="30"/>
      <c r="C729" s="35"/>
      <c r="D729" s="43"/>
      <c r="E729" s="65"/>
      <c r="F729" s="46"/>
      <c r="G729" s="46"/>
      <c r="H729" s="165"/>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1"/>
      <c r="P729" s="35"/>
      <c r="Q729" s="68"/>
      <c r="R729" s="68"/>
      <c r="S729" s="68"/>
      <c r="T729" s="68"/>
      <c r="U729" s="244" t="str">
        <f>IF(F729="","",Tabla1[[#This Row],[Fecha Inicio grupo]]+3*7-7)</f>
        <v/>
      </c>
      <c r="V729" s="245"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6"/>
      <c r="AP729" s="247" t="str">
        <f>IF(F729="","",IFERROR(VLOOKUP(SUBSTITUTE(SUBSTITUTE(Tabla1[[#This Row],[Uso Sistemas]],"T","P"),"N","F"),Parámetros!$M$2:$N$17,2,0),"Completar hasta 3ra sem. para evaluar a Probacionista"))</f>
        <v/>
      </c>
      <c r="AQ729" s="40"/>
      <c r="AR729" s="40"/>
      <c r="AS729" s="40"/>
      <c r="AT729" s="29"/>
      <c r="AU729" s="56"/>
      <c r="AV729" s="56"/>
      <c r="AW729" s="56"/>
      <c r="AX729" s="249" t="str">
        <f>IF(V729="","",EOMONTH(EDATE(Tabla1[[#This Row],[Fecha Finalización]],2),0))</f>
        <v/>
      </c>
      <c r="AY729" s="40"/>
      <c r="AZ729" s="250" t="str">
        <f>IF(V729="","",EOMONTH(EDATE(Tabla1[[#This Row],[Fecha Finalización]],3),0))</f>
        <v/>
      </c>
      <c r="BA729" s="40"/>
      <c r="BB729" s="40"/>
      <c r="BC729" s="237"/>
      <c r="BD729" s="235" t="str">
        <f>IF(F729="","",Tabla1[[#This Row],[sem 01]]&amp;Tabla1[[#This Row],[sem 02]]&amp;Tabla1[[#This Row],[sem 03]])</f>
        <v/>
      </c>
      <c r="BE729" s="236"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9"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10"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10"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10" t="str">
        <f>IF(Tabla1[[#This Row],[Fecha Inicio grupo]]="","",IFERROR(VLOOKUP(Tabla1[[#This Row],[Mes de Alta como miembro]],Parámetros!$AM$2:$AN$16,2,0),"01/01/1900"))</f>
        <v/>
      </c>
    </row>
    <row r="730" spans="1:63" ht="14.45">
      <c r="A730" s="69">
        <v>727</v>
      </c>
      <c r="B730" s="30"/>
      <c r="C730" s="35"/>
      <c r="D730" s="43"/>
      <c r="E730" s="65"/>
      <c r="F730" s="46"/>
      <c r="G730" s="46"/>
      <c r="H730" s="165"/>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1"/>
      <c r="P730" s="35"/>
      <c r="Q730" s="68"/>
      <c r="R730" s="68"/>
      <c r="S730" s="68"/>
      <c r="T730" s="68"/>
      <c r="U730" s="244" t="str">
        <f>IF(F730="","",Tabla1[[#This Row],[Fecha Inicio grupo]]+3*7-7)</f>
        <v/>
      </c>
      <c r="V730" s="245"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6"/>
      <c r="AP730" s="247" t="str">
        <f>IF(F730="","",IFERROR(VLOOKUP(SUBSTITUTE(SUBSTITUTE(Tabla1[[#This Row],[Uso Sistemas]],"T","P"),"N","F"),Parámetros!$M$2:$N$17,2,0),"Completar hasta 3ra sem. para evaluar a Probacionista"))</f>
        <v/>
      </c>
      <c r="AQ730" s="40"/>
      <c r="AR730" s="40"/>
      <c r="AS730" s="40"/>
      <c r="AT730" s="29"/>
      <c r="AU730" s="56"/>
      <c r="AV730" s="56"/>
      <c r="AW730" s="56"/>
      <c r="AX730" s="249" t="str">
        <f>IF(V730="","",EOMONTH(EDATE(Tabla1[[#This Row],[Fecha Finalización]],2),0))</f>
        <v/>
      </c>
      <c r="AY730" s="40"/>
      <c r="AZ730" s="250" t="str">
        <f>IF(V730="","",EOMONTH(EDATE(Tabla1[[#This Row],[Fecha Finalización]],3),0))</f>
        <v/>
      </c>
      <c r="BA730" s="40"/>
      <c r="BB730" s="40"/>
      <c r="BC730" s="237"/>
      <c r="BD730" s="235" t="str">
        <f>IF(F730="","",Tabla1[[#This Row],[sem 01]]&amp;Tabla1[[#This Row],[sem 02]]&amp;Tabla1[[#This Row],[sem 03]])</f>
        <v/>
      </c>
      <c r="BE730" s="236"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9"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10"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10"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10" t="str">
        <f>IF(Tabla1[[#This Row],[Fecha Inicio grupo]]="","",IFERROR(VLOOKUP(Tabla1[[#This Row],[Mes de Alta como miembro]],Parámetros!$AM$2:$AN$16,2,0),"01/01/1900"))</f>
        <v/>
      </c>
    </row>
    <row r="731" spans="1:63" ht="14.45">
      <c r="A731" s="69">
        <v>728</v>
      </c>
      <c r="B731" s="30"/>
      <c r="C731" s="35"/>
      <c r="D731" s="43"/>
      <c r="E731" s="65"/>
      <c r="F731" s="46"/>
      <c r="G731" s="46"/>
      <c r="H731" s="165"/>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1"/>
      <c r="P731" s="35"/>
      <c r="Q731" s="68"/>
      <c r="R731" s="68"/>
      <c r="S731" s="68"/>
      <c r="T731" s="68"/>
      <c r="U731" s="244" t="str">
        <f>IF(F731="","",Tabla1[[#This Row],[Fecha Inicio grupo]]+3*7-7)</f>
        <v/>
      </c>
      <c r="V731" s="245"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6"/>
      <c r="AP731" s="247" t="str">
        <f>IF(F731="","",IFERROR(VLOOKUP(SUBSTITUTE(SUBSTITUTE(Tabla1[[#This Row],[Uso Sistemas]],"T","P"),"N","F"),Parámetros!$M$2:$N$17,2,0),"Completar hasta 3ra sem. para evaluar a Probacionista"))</f>
        <v/>
      </c>
      <c r="AQ731" s="40"/>
      <c r="AR731" s="40"/>
      <c r="AS731" s="40"/>
      <c r="AT731" s="29"/>
      <c r="AU731" s="56"/>
      <c r="AV731" s="56"/>
      <c r="AW731" s="56"/>
      <c r="AX731" s="249" t="str">
        <f>IF(V731="","",EOMONTH(EDATE(Tabla1[[#This Row],[Fecha Finalización]],2),0))</f>
        <v/>
      </c>
      <c r="AY731" s="40"/>
      <c r="AZ731" s="250" t="str">
        <f>IF(V731="","",EOMONTH(EDATE(Tabla1[[#This Row],[Fecha Finalización]],3),0))</f>
        <v/>
      </c>
      <c r="BA731" s="40"/>
      <c r="BB731" s="40"/>
      <c r="BC731" s="237"/>
      <c r="BD731" s="235" t="str">
        <f>IF(F731="","",Tabla1[[#This Row],[sem 01]]&amp;Tabla1[[#This Row],[sem 02]]&amp;Tabla1[[#This Row],[sem 03]])</f>
        <v/>
      </c>
      <c r="BE731" s="236"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9"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10"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10"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10" t="str">
        <f>IF(Tabla1[[#This Row],[Fecha Inicio grupo]]="","",IFERROR(VLOOKUP(Tabla1[[#This Row],[Mes de Alta como miembro]],Parámetros!$AM$2:$AN$16,2,0),"01/01/1900"))</f>
        <v/>
      </c>
    </row>
    <row r="732" spans="1:63" ht="14.45">
      <c r="A732" s="69">
        <v>729</v>
      </c>
      <c r="B732" s="30"/>
      <c r="C732" s="35"/>
      <c r="D732" s="43"/>
      <c r="E732" s="65"/>
      <c r="F732" s="46"/>
      <c r="G732" s="46"/>
      <c r="H732" s="165"/>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1"/>
      <c r="P732" s="35"/>
      <c r="Q732" s="68"/>
      <c r="R732" s="68"/>
      <c r="S732" s="68"/>
      <c r="T732" s="68"/>
      <c r="U732" s="244" t="str">
        <f>IF(F732="","",Tabla1[[#This Row],[Fecha Inicio grupo]]+3*7-7)</f>
        <v/>
      </c>
      <c r="V732" s="245"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6"/>
      <c r="AP732" s="247" t="str">
        <f>IF(F732="","",IFERROR(VLOOKUP(SUBSTITUTE(SUBSTITUTE(Tabla1[[#This Row],[Uso Sistemas]],"T","P"),"N","F"),Parámetros!$M$2:$N$17,2,0),"Completar hasta 3ra sem. para evaluar a Probacionista"))</f>
        <v/>
      </c>
      <c r="AQ732" s="40"/>
      <c r="AR732" s="40"/>
      <c r="AS732" s="40"/>
      <c r="AT732" s="29"/>
      <c r="AU732" s="56"/>
      <c r="AV732" s="56"/>
      <c r="AW732" s="56"/>
      <c r="AX732" s="249" t="str">
        <f>IF(V732="","",EOMONTH(EDATE(Tabla1[[#This Row],[Fecha Finalización]],2),0))</f>
        <v/>
      </c>
      <c r="AY732" s="40"/>
      <c r="AZ732" s="250" t="str">
        <f>IF(V732="","",EOMONTH(EDATE(Tabla1[[#This Row],[Fecha Finalización]],3),0))</f>
        <v/>
      </c>
      <c r="BA732" s="40"/>
      <c r="BB732" s="40"/>
      <c r="BC732" s="237"/>
      <c r="BD732" s="235" t="str">
        <f>IF(F732="","",Tabla1[[#This Row],[sem 01]]&amp;Tabla1[[#This Row],[sem 02]]&amp;Tabla1[[#This Row],[sem 03]])</f>
        <v/>
      </c>
      <c r="BE732" s="236"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9"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10"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10"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10" t="str">
        <f>IF(Tabla1[[#This Row],[Fecha Inicio grupo]]="","",IFERROR(VLOOKUP(Tabla1[[#This Row],[Mes de Alta como miembro]],Parámetros!$AM$2:$AN$16,2,0),"01/01/1900"))</f>
        <v/>
      </c>
    </row>
    <row r="733" spans="1:63" ht="14.45">
      <c r="A733" s="69">
        <v>730</v>
      </c>
      <c r="B733" s="30"/>
      <c r="C733" s="35"/>
      <c r="D733" s="43"/>
      <c r="E733" s="65"/>
      <c r="F733" s="46"/>
      <c r="G733" s="46"/>
      <c r="H733" s="165"/>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1"/>
      <c r="P733" s="35"/>
      <c r="Q733" s="68"/>
      <c r="R733" s="68"/>
      <c r="S733" s="68"/>
      <c r="T733" s="68"/>
      <c r="U733" s="244" t="str">
        <f>IF(F733="","",Tabla1[[#This Row],[Fecha Inicio grupo]]+3*7-7)</f>
        <v/>
      </c>
      <c r="V733" s="245"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6"/>
      <c r="AP733" s="247" t="str">
        <f>IF(F733="","",IFERROR(VLOOKUP(SUBSTITUTE(SUBSTITUTE(Tabla1[[#This Row],[Uso Sistemas]],"T","P"),"N","F"),Parámetros!$M$2:$N$17,2,0),"Completar hasta 3ra sem. para evaluar a Probacionista"))</f>
        <v/>
      </c>
      <c r="AQ733" s="40"/>
      <c r="AR733" s="40"/>
      <c r="AS733" s="40"/>
      <c r="AT733" s="29"/>
      <c r="AU733" s="56"/>
      <c r="AV733" s="56"/>
      <c r="AW733" s="56"/>
      <c r="AX733" s="249" t="str">
        <f>IF(V733="","",EOMONTH(EDATE(Tabla1[[#This Row],[Fecha Finalización]],2),0))</f>
        <v/>
      </c>
      <c r="AY733" s="40"/>
      <c r="AZ733" s="250" t="str">
        <f>IF(V733="","",EOMONTH(EDATE(Tabla1[[#This Row],[Fecha Finalización]],3),0))</f>
        <v/>
      </c>
      <c r="BA733" s="40"/>
      <c r="BB733" s="40"/>
      <c r="BC733" s="237"/>
      <c r="BD733" s="235" t="str">
        <f>IF(F733="","",Tabla1[[#This Row],[sem 01]]&amp;Tabla1[[#This Row],[sem 02]]&amp;Tabla1[[#This Row],[sem 03]])</f>
        <v/>
      </c>
      <c r="BE733" s="236"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9"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10"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10"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10" t="str">
        <f>IF(Tabla1[[#This Row],[Fecha Inicio grupo]]="","",IFERROR(VLOOKUP(Tabla1[[#This Row],[Mes de Alta como miembro]],Parámetros!$AM$2:$AN$16,2,0),"01/01/1900"))</f>
        <v/>
      </c>
    </row>
    <row r="734" spans="1:63" ht="14.45">
      <c r="A734" s="69">
        <v>731</v>
      </c>
      <c r="B734" s="30"/>
      <c r="C734" s="35"/>
      <c r="D734" s="43"/>
      <c r="E734" s="65"/>
      <c r="F734" s="46"/>
      <c r="G734" s="46"/>
      <c r="H734" s="165"/>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1"/>
      <c r="P734" s="35"/>
      <c r="Q734" s="68"/>
      <c r="R734" s="68"/>
      <c r="S734" s="68"/>
      <c r="T734" s="68"/>
      <c r="U734" s="244" t="str">
        <f>IF(F734="","",Tabla1[[#This Row],[Fecha Inicio grupo]]+3*7-7)</f>
        <v/>
      </c>
      <c r="V734" s="245"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6"/>
      <c r="AP734" s="247" t="str">
        <f>IF(F734="","",IFERROR(VLOOKUP(SUBSTITUTE(SUBSTITUTE(Tabla1[[#This Row],[Uso Sistemas]],"T","P"),"N","F"),Parámetros!$M$2:$N$17,2,0),"Completar hasta 3ra sem. para evaluar a Probacionista"))</f>
        <v/>
      </c>
      <c r="AQ734" s="40"/>
      <c r="AR734" s="40"/>
      <c r="AS734" s="40"/>
      <c r="AT734" s="29"/>
      <c r="AU734" s="56"/>
      <c r="AV734" s="56"/>
      <c r="AW734" s="56"/>
      <c r="AX734" s="249" t="str">
        <f>IF(V734="","",EOMONTH(EDATE(Tabla1[[#This Row],[Fecha Finalización]],2),0))</f>
        <v/>
      </c>
      <c r="AY734" s="40"/>
      <c r="AZ734" s="250" t="str">
        <f>IF(V734="","",EOMONTH(EDATE(Tabla1[[#This Row],[Fecha Finalización]],3),0))</f>
        <v/>
      </c>
      <c r="BA734" s="40"/>
      <c r="BB734" s="40"/>
      <c r="BC734" s="237"/>
      <c r="BD734" s="235" t="str">
        <f>IF(F734="","",Tabla1[[#This Row],[sem 01]]&amp;Tabla1[[#This Row],[sem 02]]&amp;Tabla1[[#This Row],[sem 03]])</f>
        <v/>
      </c>
      <c r="BE734" s="236"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9"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10"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10"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10" t="str">
        <f>IF(Tabla1[[#This Row],[Fecha Inicio grupo]]="","",IFERROR(VLOOKUP(Tabla1[[#This Row],[Mes de Alta como miembro]],Parámetros!$AM$2:$AN$16,2,0),"01/01/1900"))</f>
        <v/>
      </c>
    </row>
    <row r="735" spans="1:63" ht="14.45">
      <c r="A735" s="69">
        <v>732</v>
      </c>
      <c r="B735" s="30"/>
      <c r="C735" s="35"/>
      <c r="D735" s="43"/>
      <c r="E735" s="65"/>
      <c r="F735" s="46"/>
      <c r="G735" s="46"/>
      <c r="H735" s="165"/>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1"/>
      <c r="P735" s="35"/>
      <c r="Q735" s="68"/>
      <c r="R735" s="68"/>
      <c r="S735" s="68"/>
      <c r="T735" s="68"/>
      <c r="U735" s="244" t="str">
        <f>IF(F735="","",Tabla1[[#This Row],[Fecha Inicio grupo]]+3*7-7)</f>
        <v/>
      </c>
      <c r="V735" s="245"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6"/>
      <c r="AP735" s="247" t="str">
        <f>IF(F735="","",IFERROR(VLOOKUP(SUBSTITUTE(SUBSTITUTE(Tabla1[[#This Row],[Uso Sistemas]],"T","P"),"N","F"),Parámetros!$M$2:$N$17,2,0),"Completar hasta 3ra sem. para evaluar a Probacionista"))</f>
        <v/>
      </c>
      <c r="AQ735" s="40"/>
      <c r="AR735" s="40"/>
      <c r="AS735" s="40"/>
      <c r="AT735" s="29"/>
      <c r="AU735" s="56"/>
      <c r="AV735" s="56"/>
      <c r="AW735" s="56"/>
      <c r="AX735" s="249" t="str">
        <f>IF(V735="","",EOMONTH(EDATE(Tabla1[[#This Row],[Fecha Finalización]],2),0))</f>
        <v/>
      </c>
      <c r="AY735" s="40"/>
      <c r="AZ735" s="250" t="str">
        <f>IF(V735="","",EOMONTH(EDATE(Tabla1[[#This Row],[Fecha Finalización]],3),0))</f>
        <v/>
      </c>
      <c r="BA735" s="40"/>
      <c r="BB735" s="40"/>
      <c r="BC735" s="237"/>
      <c r="BD735" s="235" t="str">
        <f>IF(F735="","",Tabla1[[#This Row],[sem 01]]&amp;Tabla1[[#This Row],[sem 02]]&amp;Tabla1[[#This Row],[sem 03]])</f>
        <v/>
      </c>
      <c r="BE735" s="236"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9"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10"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10"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10" t="str">
        <f>IF(Tabla1[[#This Row],[Fecha Inicio grupo]]="","",IFERROR(VLOOKUP(Tabla1[[#This Row],[Mes de Alta como miembro]],Parámetros!$AM$2:$AN$16,2,0),"01/01/1900"))</f>
        <v/>
      </c>
    </row>
    <row r="736" spans="1:63" ht="14.45">
      <c r="A736" s="69">
        <v>733</v>
      </c>
      <c r="B736" s="30"/>
      <c r="C736" s="35"/>
      <c r="D736" s="43"/>
      <c r="E736" s="65"/>
      <c r="F736" s="46"/>
      <c r="G736" s="46"/>
      <c r="H736" s="165"/>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1"/>
      <c r="P736" s="35"/>
      <c r="Q736" s="68"/>
      <c r="R736" s="68"/>
      <c r="S736" s="68"/>
      <c r="T736" s="68"/>
      <c r="U736" s="244" t="str">
        <f>IF(F736="","",Tabla1[[#This Row],[Fecha Inicio grupo]]+3*7-7)</f>
        <v/>
      </c>
      <c r="V736" s="245"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6"/>
      <c r="AP736" s="247" t="str">
        <f>IF(F736="","",IFERROR(VLOOKUP(SUBSTITUTE(SUBSTITUTE(Tabla1[[#This Row],[Uso Sistemas]],"T","P"),"N","F"),Parámetros!$M$2:$N$17,2,0),"Completar hasta 3ra sem. para evaluar a Probacionista"))</f>
        <v/>
      </c>
      <c r="AQ736" s="40"/>
      <c r="AR736" s="40"/>
      <c r="AS736" s="40"/>
      <c r="AT736" s="29"/>
      <c r="AU736" s="56"/>
      <c r="AV736" s="56"/>
      <c r="AW736" s="56"/>
      <c r="AX736" s="249" t="str">
        <f>IF(V736="","",EOMONTH(EDATE(Tabla1[[#This Row],[Fecha Finalización]],2),0))</f>
        <v/>
      </c>
      <c r="AY736" s="40"/>
      <c r="AZ736" s="250" t="str">
        <f>IF(V736="","",EOMONTH(EDATE(Tabla1[[#This Row],[Fecha Finalización]],3),0))</f>
        <v/>
      </c>
      <c r="BA736" s="40"/>
      <c r="BB736" s="40"/>
      <c r="BC736" s="237"/>
      <c r="BD736" s="235" t="str">
        <f>IF(F736="","",Tabla1[[#This Row],[sem 01]]&amp;Tabla1[[#This Row],[sem 02]]&amp;Tabla1[[#This Row],[sem 03]])</f>
        <v/>
      </c>
      <c r="BE736" s="236"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9"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10"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10"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10" t="str">
        <f>IF(Tabla1[[#This Row],[Fecha Inicio grupo]]="","",IFERROR(VLOOKUP(Tabla1[[#This Row],[Mes de Alta como miembro]],Parámetros!$AM$2:$AN$16,2,0),"01/01/1900"))</f>
        <v/>
      </c>
    </row>
    <row r="737" spans="1:63" ht="14.45">
      <c r="A737" s="69">
        <v>734</v>
      </c>
      <c r="B737" s="30"/>
      <c r="C737" s="35"/>
      <c r="D737" s="43"/>
      <c r="E737" s="65"/>
      <c r="F737" s="46"/>
      <c r="G737" s="46"/>
      <c r="H737" s="165"/>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1"/>
      <c r="P737" s="35"/>
      <c r="Q737" s="68"/>
      <c r="R737" s="68"/>
      <c r="S737" s="68"/>
      <c r="T737" s="68"/>
      <c r="U737" s="244" t="str">
        <f>IF(F737="","",Tabla1[[#This Row],[Fecha Inicio grupo]]+3*7-7)</f>
        <v/>
      </c>
      <c r="V737" s="245"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6"/>
      <c r="AP737" s="247" t="str">
        <f>IF(F737="","",IFERROR(VLOOKUP(SUBSTITUTE(SUBSTITUTE(Tabla1[[#This Row],[Uso Sistemas]],"T","P"),"N","F"),Parámetros!$M$2:$N$17,2,0),"Completar hasta 3ra sem. para evaluar a Probacionista"))</f>
        <v/>
      </c>
      <c r="AQ737" s="40"/>
      <c r="AR737" s="40"/>
      <c r="AS737" s="40"/>
      <c r="AT737" s="29"/>
      <c r="AU737" s="56"/>
      <c r="AV737" s="56"/>
      <c r="AW737" s="56"/>
      <c r="AX737" s="249" t="str">
        <f>IF(V737="","",EOMONTH(EDATE(Tabla1[[#This Row],[Fecha Finalización]],2),0))</f>
        <v/>
      </c>
      <c r="AY737" s="40"/>
      <c r="AZ737" s="250" t="str">
        <f>IF(V737="","",EOMONTH(EDATE(Tabla1[[#This Row],[Fecha Finalización]],3),0))</f>
        <v/>
      </c>
      <c r="BA737" s="40"/>
      <c r="BB737" s="40"/>
      <c r="BC737" s="237"/>
      <c r="BD737" s="235" t="str">
        <f>IF(F737="","",Tabla1[[#This Row],[sem 01]]&amp;Tabla1[[#This Row],[sem 02]]&amp;Tabla1[[#This Row],[sem 03]])</f>
        <v/>
      </c>
      <c r="BE737" s="236"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9"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10"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10"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10" t="str">
        <f>IF(Tabla1[[#This Row],[Fecha Inicio grupo]]="","",IFERROR(VLOOKUP(Tabla1[[#This Row],[Mes de Alta como miembro]],Parámetros!$AM$2:$AN$16,2,0),"01/01/1900"))</f>
        <v/>
      </c>
    </row>
    <row r="738" spans="1:63" ht="14.45">
      <c r="A738" s="69">
        <v>735</v>
      </c>
      <c r="B738" s="30"/>
      <c r="C738" s="35"/>
      <c r="D738" s="43"/>
      <c r="E738" s="65"/>
      <c r="F738" s="46"/>
      <c r="G738" s="46"/>
      <c r="H738" s="165"/>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1"/>
      <c r="P738" s="35"/>
      <c r="Q738" s="68"/>
      <c r="R738" s="68"/>
      <c r="S738" s="68"/>
      <c r="T738" s="68"/>
      <c r="U738" s="244" t="str">
        <f>IF(F738="","",Tabla1[[#This Row],[Fecha Inicio grupo]]+3*7-7)</f>
        <v/>
      </c>
      <c r="V738" s="245"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6"/>
      <c r="AP738" s="247" t="str">
        <f>IF(F738="","",IFERROR(VLOOKUP(SUBSTITUTE(SUBSTITUTE(Tabla1[[#This Row],[Uso Sistemas]],"T","P"),"N","F"),Parámetros!$M$2:$N$17,2,0),"Completar hasta 3ra sem. para evaluar a Probacionista"))</f>
        <v/>
      </c>
      <c r="AQ738" s="40"/>
      <c r="AR738" s="40"/>
      <c r="AS738" s="40"/>
      <c r="AT738" s="29"/>
      <c r="AU738" s="56"/>
      <c r="AV738" s="56"/>
      <c r="AW738" s="56"/>
      <c r="AX738" s="249" t="str">
        <f>IF(V738="","",EOMONTH(EDATE(Tabla1[[#This Row],[Fecha Finalización]],2),0))</f>
        <v/>
      </c>
      <c r="AY738" s="40"/>
      <c r="AZ738" s="250" t="str">
        <f>IF(V738="","",EOMONTH(EDATE(Tabla1[[#This Row],[Fecha Finalización]],3),0))</f>
        <v/>
      </c>
      <c r="BA738" s="40"/>
      <c r="BB738" s="40"/>
      <c r="BC738" s="237"/>
      <c r="BD738" s="235" t="str">
        <f>IF(F738="","",Tabla1[[#This Row],[sem 01]]&amp;Tabla1[[#This Row],[sem 02]]&amp;Tabla1[[#This Row],[sem 03]])</f>
        <v/>
      </c>
      <c r="BE738" s="236"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9"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10"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10"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10" t="str">
        <f>IF(Tabla1[[#This Row],[Fecha Inicio grupo]]="","",IFERROR(VLOOKUP(Tabla1[[#This Row],[Mes de Alta como miembro]],Parámetros!$AM$2:$AN$16,2,0),"01/01/1900"))</f>
        <v/>
      </c>
    </row>
    <row r="739" spans="1:63" ht="14.45">
      <c r="A739" s="69">
        <v>736</v>
      </c>
      <c r="B739" s="30"/>
      <c r="C739" s="35"/>
      <c r="D739" s="43"/>
      <c r="E739" s="65"/>
      <c r="F739" s="46"/>
      <c r="G739" s="46"/>
      <c r="H739" s="165"/>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1"/>
      <c r="P739" s="35"/>
      <c r="Q739" s="68"/>
      <c r="R739" s="68"/>
      <c r="S739" s="68"/>
      <c r="T739" s="68"/>
      <c r="U739" s="244" t="str">
        <f>IF(F739="","",Tabla1[[#This Row],[Fecha Inicio grupo]]+3*7-7)</f>
        <v/>
      </c>
      <c r="V739" s="245"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6"/>
      <c r="AP739" s="247" t="str">
        <f>IF(F739="","",IFERROR(VLOOKUP(SUBSTITUTE(SUBSTITUTE(Tabla1[[#This Row],[Uso Sistemas]],"T","P"),"N","F"),Parámetros!$M$2:$N$17,2,0),"Completar hasta 3ra sem. para evaluar a Probacionista"))</f>
        <v/>
      </c>
      <c r="AQ739" s="40"/>
      <c r="AR739" s="40"/>
      <c r="AS739" s="40"/>
      <c r="AT739" s="29"/>
      <c r="AU739" s="56"/>
      <c r="AV739" s="56"/>
      <c r="AW739" s="56"/>
      <c r="AX739" s="249" t="str">
        <f>IF(V739="","",EOMONTH(EDATE(Tabla1[[#This Row],[Fecha Finalización]],2),0))</f>
        <v/>
      </c>
      <c r="AY739" s="40"/>
      <c r="AZ739" s="250" t="str">
        <f>IF(V739="","",EOMONTH(EDATE(Tabla1[[#This Row],[Fecha Finalización]],3),0))</f>
        <v/>
      </c>
      <c r="BA739" s="40"/>
      <c r="BB739" s="40"/>
      <c r="BC739" s="237"/>
      <c r="BD739" s="235" t="str">
        <f>IF(F739="","",Tabla1[[#This Row],[sem 01]]&amp;Tabla1[[#This Row],[sem 02]]&amp;Tabla1[[#This Row],[sem 03]])</f>
        <v/>
      </c>
      <c r="BE739" s="236"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9"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10"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10"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10" t="str">
        <f>IF(Tabla1[[#This Row],[Fecha Inicio grupo]]="","",IFERROR(VLOOKUP(Tabla1[[#This Row],[Mes de Alta como miembro]],Parámetros!$AM$2:$AN$16,2,0),"01/01/1900"))</f>
        <v/>
      </c>
    </row>
    <row r="740" spans="1:63" ht="14.45">
      <c r="A740" s="69">
        <v>737</v>
      </c>
      <c r="B740" s="30"/>
      <c r="C740" s="35"/>
      <c r="D740" s="43"/>
      <c r="E740" s="65"/>
      <c r="F740" s="46"/>
      <c r="G740" s="46"/>
      <c r="H740" s="165"/>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1"/>
      <c r="P740" s="35"/>
      <c r="Q740" s="68"/>
      <c r="R740" s="68"/>
      <c r="S740" s="68"/>
      <c r="T740" s="68"/>
      <c r="U740" s="244" t="str">
        <f>IF(F740="","",Tabla1[[#This Row],[Fecha Inicio grupo]]+3*7-7)</f>
        <v/>
      </c>
      <c r="V740" s="245"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6"/>
      <c r="AP740" s="247" t="str">
        <f>IF(F740="","",IFERROR(VLOOKUP(SUBSTITUTE(SUBSTITUTE(Tabla1[[#This Row],[Uso Sistemas]],"T","P"),"N","F"),Parámetros!$M$2:$N$17,2,0),"Completar hasta 3ra sem. para evaluar a Probacionista"))</f>
        <v/>
      </c>
      <c r="AQ740" s="40"/>
      <c r="AR740" s="40"/>
      <c r="AS740" s="40"/>
      <c r="AT740" s="29"/>
      <c r="AU740" s="56"/>
      <c r="AV740" s="56"/>
      <c r="AW740" s="56"/>
      <c r="AX740" s="249" t="str">
        <f>IF(V740="","",EOMONTH(EDATE(Tabla1[[#This Row],[Fecha Finalización]],2),0))</f>
        <v/>
      </c>
      <c r="AY740" s="40"/>
      <c r="AZ740" s="250" t="str">
        <f>IF(V740="","",EOMONTH(EDATE(Tabla1[[#This Row],[Fecha Finalización]],3),0))</f>
        <v/>
      </c>
      <c r="BA740" s="40"/>
      <c r="BB740" s="40"/>
      <c r="BC740" s="237"/>
      <c r="BD740" s="235" t="str">
        <f>IF(F740="","",Tabla1[[#This Row],[sem 01]]&amp;Tabla1[[#This Row],[sem 02]]&amp;Tabla1[[#This Row],[sem 03]])</f>
        <v/>
      </c>
      <c r="BE740" s="236"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9"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10"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10"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10" t="str">
        <f>IF(Tabla1[[#This Row],[Fecha Inicio grupo]]="","",IFERROR(VLOOKUP(Tabla1[[#This Row],[Mes de Alta como miembro]],Parámetros!$AM$2:$AN$16,2,0),"01/01/1900"))</f>
        <v/>
      </c>
    </row>
    <row r="741" spans="1:63" ht="14.45">
      <c r="A741" s="69">
        <v>738</v>
      </c>
      <c r="B741" s="30"/>
      <c r="C741" s="35"/>
      <c r="D741" s="43"/>
      <c r="E741" s="65"/>
      <c r="F741" s="46"/>
      <c r="G741" s="46"/>
      <c r="H741" s="165"/>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1"/>
      <c r="P741" s="35"/>
      <c r="Q741" s="68"/>
      <c r="R741" s="68"/>
      <c r="S741" s="68"/>
      <c r="T741" s="68"/>
      <c r="U741" s="244" t="str">
        <f>IF(F741="","",Tabla1[[#This Row],[Fecha Inicio grupo]]+3*7-7)</f>
        <v/>
      </c>
      <c r="V741" s="245"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6"/>
      <c r="AP741" s="247" t="str">
        <f>IF(F741="","",IFERROR(VLOOKUP(SUBSTITUTE(SUBSTITUTE(Tabla1[[#This Row],[Uso Sistemas]],"T","P"),"N","F"),Parámetros!$M$2:$N$17,2,0),"Completar hasta 3ra sem. para evaluar a Probacionista"))</f>
        <v/>
      </c>
      <c r="AQ741" s="40"/>
      <c r="AR741" s="40"/>
      <c r="AS741" s="40"/>
      <c r="AT741" s="29"/>
      <c r="AU741" s="56"/>
      <c r="AV741" s="56"/>
      <c r="AW741" s="56"/>
      <c r="AX741" s="249" t="str">
        <f>IF(V741="","",EOMONTH(EDATE(Tabla1[[#This Row],[Fecha Finalización]],2),0))</f>
        <v/>
      </c>
      <c r="AY741" s="40"/>
      <c r="AZ741" s="250" t="str">
        <f>IF(V741="","",EOMONTH(EDATE(Tabla1[[#This Row],[Fecha Finalización]],3),0))</f>
        <v/>
      </c>
      <c r="BA741" s="40"/>
      <c r="BB741" s="40"/>
      <c r="BC741" s="237"/>
      <c r="BD741" s="235" t="str">
        <f>IF(F741="","",Tabla1[[#This Row],[sem 01]]&amp;Tabla1[[#This Row],[sem 02]]&amp;Tabla1[[#This Row],[sem 03]])</f>
        <v/>
      </c>
      <c r="BE741" s="236"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9"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10"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10"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10" t="str">
        <f>IF(Tabla1[[#This Row],[Fecha Inicio grupo]]="","",IFERROR(VLOOKUP(Tabla1[[#This Row],[Mes de Alta como miembro]],Parámetros!$AM$2:$AN$16,2,0),"01/01/1900"))</f>
        <v/>
      </c>
    </row>
    <row r="742" spans="1:63" ht="14.45">
      <c r="A742" s="69">
        <v>739</v>
      </c>
      <c r="B742" s="30"/>
      <c r="C742" s="35"/>
      <c r="D742" s="43"/>
      <c r="E742" s="65"/>
      <c r="F742" s="46"/>
      <c r="G742" s="46"/>
      <c r="H742" s="165"/>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1"/>
      <c r="P742" s="35"/>
      <c r="Q742" s="68"/>
      <c r="R742" s="68"/>
      <c r="S742" s="68"/>
      <c r="T742" s="68"/>
      <c r="U742" s="244" t="str">
        <f>IF(F742="","",Tabla1[[#This Row],[Fecha Inicio grupo]]+3*7-7)</f>
        <v/>
      </c>
      <c r="V742" s="245"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6"/>
      <c r="AP742" s="247" t="str">
        <f>IF(F742="","",IFERROR(VLOOKUP(SUBSTITUTE(SUBSTITUTE(Tabla1[[#This Row],[Uso Sistemas]],"T","P"),"N","F"),Parámetros!$M$2:$N$17,2,0),"Completar hasta 3ra sem. para evaluar a Probacionista"))</f>
        <v/>
      </c>
      <c r="AQ742" s="40"/>
      <c r="AR742" s="40"/>
      <c r="AS742" s="40"/>
      <c r="AT742" s="29"/>
      <c r="AU742" s="56"/>
      <c r="AV742" s="56"/>
      <c r="AW742" s="56"/>
      <c r="AX742" s="249" t="str">
        <f>IF(V742="","",EOMONTH(EDATE(Tabla1[[#This Row],[Fecha Finalización]],2),0))</f>
        <v/>
      </c>
      <c r="AY742" s="40"/>
      <c r="AZ742" s="250" t="str">
        <f>IF(V742="","",EOMONTH(EDATE(Tabla1[[#This Row],[Fecha Finalización]],3),0))</f>
        <v/>
      </c>
      <c r="BA742" s="40"/>
      <c r="BB742" s="40"/>
      <c r="BC742" s="237"/>
      <c r="BD742" s="235" t="str">
        <f>IF(F742="","",Tabla1[[#This Row],[sem 01]]&amp;Tabla1[[#This Row],[sem 02]]&amp;Tabla1[[#This Row],[sem 03]])</f>
        <v/>
      </c>
      <c r="BE742" s="236"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9"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10"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10"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10" t="str">
        <f>IF(Tabla1[[#This Row],[Fecha Inicio grupo]]="","",IFERROR(VLOOKUP(Tabla1[[#This Row],[Mes de Alta como miembro]],Parámetros!$AM$2:$AN$16,2,0),"01/01/1900"))</f>
        <v/>
      </c>
    </row>
    <row r="743" spans="1:63" ht="14.45">
      <c r="A743" s="69">
        <v>740</v>
      </c>
      <c r="B743" s="30"/>
      <c r="C743" s="35"/>
      <c r="D743" s="43"/>
      <c r="E743" s="65"/>
      <c r="F743" s="46"/>
      <c r="G743" s="46"/>
      <c r="H743" s="165"/>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1"/>
      <c r="P743" s="35"/>
      <c r="Q743" s="68"/>
      <c r="R743" s="68"/>
      <c r="S743" s="68"/>
      <c r="T743" s="68"/>
      <c r="U743" s="244" t="str">
        <f>IF(F743="","",Tabla1[[#This Row],[Fecha Inicio grupo]]+3*7-7)</f>
        <v/>
      </c>
      <c r="V743" s="245"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6"/>
      <c r="AP743" s="247" t="str">
        <f>IF(F743="","",IFERROR(VLOOKUP(SUBSTITUTE(SUBSTITUTE(Tabla1[[#This Row],[Uso Sistemas]],"T","P"),"N","F"),Parámetros!$M$2:$N$17,2,0),"Completar hasta 3ra sem. para evaluar a Probacionista"))</f>
        <v/>
      </c>
      <c r="AQ743" s="40"/>
      <c r="AR743" s="40"/>
      <c r="AS743" s="40"/>
      <c r="AT743" s="29"/>
      <c r="AU743" s="56"/>
      <c r="AV743" s="56"/>
      <c r="AW743" s="56"/>
      <c r="AX743" s="249" t="str">
        <f>IF(V743="","",EOMONTH(EDATE(Tabla1[[#This Row],[Fecha Finalización]],2),0))</f>
        <v/>
      </c>
      <c r="AY743" s="40"/>
      <c r="AZ743" s="250" t="str">
        <f>IF(V743="","",EOMONTH(EDATE(Tabla1[[#This Row],[Fecha Finalización]],3),0))</f>
        <v/>
      </c>
      <c r="BA743" s="40"/>
      <c r="BB743" s="40"/>
      <c r="BC743" s="237"/>
      <c r="BD743" s="235" t="str">
        <f>IF(F743="","",Tabla1[[#This Row],[sem 01]]&amp;Tabla1[[#This Row],[sem 02]]&amp;Tabla1[[#This Row],[sem 03]])</f>
        <v/>
      </c>
      <c r="BE743" s="236"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9"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10"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10"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10" t="str">
        <f>IF(Tabla1[[#This Row],[Fecha Inicio grupo]]="","",IFERROR(VLOOKUP(Tabla1[[#This Row],[Mes de Alta como miembro]],Parámetros!$AM$2:$AN$16,2,0),"01/01/1900"))</f>
        <v/>
      </c>
    </row>
    <row r="744" spans="1:63" ht="14.45">
      <c r="A744" s="69">
        <v>741</v>
      </c>
      <c r="B744" s="30"/>
      <c r="C744" s="35"/>
      <c r="D744" s="43"/>
      <c r="E744" s="65"/>
      <c r="F744" s="46"/>
      <c r="G744" s="46"/>
      <c r="H744" s="165"/>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1"/>
      <c r="P744" s="35"/>
      <c r="Q744" s="68"/>
      <c r="R744" s="68"/>
      <c r="S744" s="68"/>
      <c r="T744" s="68"/>
      <c r="U744" s="244" t="str">
        <f>IF(F744="","",Tabla1[[#This Row],[Fecha Inicio grupo]]+3*7-7)</f>
        <v/>
      </c>
      <c r="V744" s="245"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6"/>
      <c r="AP744" s="247" t="str">
        <f>IF(F744="","",IFERROR(VLOOKUP(SUBSTITUTE(SUBSTITUTE(Tabla1[[#This Row],[Uso Sistemas]],"T","P"),"N","F"),Parámetros!$M$2:$N$17,2,0),"Completar hasta 3ra sem. para evaluar a Probacionista"))</f>
        <v/>
      </c>
      <c r="AQ744" s="40"/>
      <c r="AR744" s="40"/>
      <c r="AS744" s="40"/>
      <c r="AT744" s="29"/>
      <c r="AU744" s="56"/>
      <c r="AV744" s="56"/>
      <c r="AW744" s="56"/>
      <c r="AX744" s="249" t="str">
        <f>IF(V744="","",EOMONTH(EDATE(Tabla1[[#This Row],[Fecha Finalización]],2),0))</f>
        <v/>
      </c>
      <c r="AY744" s="40"/>
      <c r="AZ744" s="250" t="str">
        <f>IF(V744="","",EOMONTH(EDATE(Tabla1[[#This Row],[Fecha Finalización]],3),0))</f>
        <v/>
      </c>
      <c r="BA744" s="40"/>
      <c r="BB744" s="40"/>
      <c r="BC744" s="237"/>
      <c r="BD744" s="235" t="str">
        <f>IF(F744="","",Tabla1[[#This Row],[sem 01]]&amp;Tabla1[[#This Row],[sem 02]]&amp;Tabla1[[#This Row],[sem 03]])</f>
        <v/>
      </c>
      <c r="BE744" s="236"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9"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10"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10"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10" t="str">
        <f>IF(Tabla1[[#This Row],[Fecha Inicio grupo]]="","",IFERROR(VLOOKUP(Tabla1[[#This Row],[Mes de Alta como miembro]],Parámetros!$AM$2:$AN$16,2,0),"01/01/1900"))</f>
        <v/>
      </c>
    </row>
    <row r="745" spans="1:63" ht="14.45">
      <c r="A745" s="69">
        <v>742</v>
      </c>
      <c r="B745" s="30"/>
      <c r="C745" s="35"/>
      <c r="D745" s="43"/>
      <c r="E745" s="65"/>
      <c r="F745" s="46"/>
      <c r="G745" s="46"/>
      <c r="H745" s="165"/>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1"/>
      <c r="P745" s="35"/>
      <c r="Q745" s="68"/>
      <c r="R745" s="68"/>
      <c r="S745" s="68"/>
      <c r="T745" s="68"/>
      <c r="U745" s="244" t="str">
        <f>IF(F745="","",Tabla1[[#This Row],[Fecha Inicio grupo]]+3*7-7)</f>
        <v/>
      </c>
      <c r="V745" s="245"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6"/>
      <c r="AP745" s="247" t="str">
        <f>IF(F745="","",IFERROR(VLOOKUP(SUBSTITUTE(SUBSTITUTE(Tabla1[[#This Row],[Uso Sistemas]],"T","P"),"N","F"),Parámetros!$M$2:$N$17,2,0),"Completar hasta 3ra sem. para evaluar a Probacionista"))</f>
        <v/>
      </c>
      <c r="AQ745" s="40"/>
      <c r="AR745" s="40"/>
      <c r="AS745" s="40"/>
      <c r="AT745" s="29"/>
      <c r="AU745" s="56"/>
      <c r="AV745" s="56"/>
      <c r="AW745" s="56"/>
      <c r="AX745" s="249" t="str">
        <f>IF(V745="","",EOMONTH(EDATE(Tabla1[[#This Row],[Fecha Finalización]],2),0))</f>
        <v/>
      </c>
      <c r="AY745" s="40"/>
      <c r="AZ745" s="250" t="str">
        <f>IF(V745="","",EOMONTH(EDATE(Tabla1[[#This Row],[Fecha Finalización]],3),0))</f>
        <v/>
      </c>
      <c r="BA745" s="40"/>
      <c r="BB745" s="40"/>
      <c r="BC745" s="237"/>
      <c r="BD745" s="235" t="str">
        <f>IF(F745="","",Tabla1[[#This Row],[sem 01]]&amp;Tabla1[[#This Row],[sem 02]]&amp;Tabla1[[#This Row],[sem 03]])</f>
        <v/>
      </c>
      <c r="BE745" s="236"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9"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10"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10"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10" t="str">
        <f>IF(Tabla1[[#This Row],[Fecha Inicio grupo]]="","",IFERROR(VLOOKUP(Tabla1[[#This Row],[Mes de Alta como miembro]],Parámetros!$AM$2:$AN$16,2,0),"01/01/1900"))</f>
        <v/>
      </c>
    </row>
    <row r="746" spans="1:63" ht="14.45">
      <c r="A746" s="69">
        <v>743</v>
      </c>
      <c r="B746" s="30"/>
      <c r="C746" s="35"/>
      <c r="D746" s="43"/>
      <c r="E746" s="65"/>
      <c r="F746" s="46"/>
      <c r="G746" s="46"/>
      <c r="H746" s="165"/>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1"/>
      <c r="P746" s="35"/>
      <c r="Q746" s="68"/>
      <c r="R746" s="68"/>
      <c r="S746" s="68"/>
      <c r="T746" s="68"/>
      <c r="U746" s="244" t="str">
        <f>IF(F746="","",Tabla1[[#This Row],[Fecha Inicio grupo]]+3*7-7)</f>
        <v/>
      </c>
      <c r="V746" s="245"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6"/>
      <c r="AP746" s="247" t="str">
        <f>IF(F746="","",IFERROR(VLOOKUP(SUBSTITUTE(SUBSTITUTE(Tabla1[[#This Row],[Uso Sistemas]],"T","P"),"N","F"),Parámetros!$M$2:$N$17,2,0),"Completar hasta 3ra sem. para evaluar a Probacionista"))</f>
        <v/>
      </c>
      <c r="AQ746" s="40"/>
      <c r="AR746" s="40"/>
      <c r="AS746" s="40"/>
      <c r="AT746" s="29"/>
      <c r="AU746" s="56"/>
      <c r="AV746" s="56"/>
      <c r="AW746" s="56"/>
      <c r="AX746" s="249" t="str">
        <f>IF(V746="","",EOMONTH(EDATE(Tabla1[[#This Row],[Fecha Finalización]],2),0))</f>
        <v/>
      </c>
      <c r="AY746" s="40"/>
      <c r="AZ746" s="250" t="str">
        <f>IF(V746="","",EOMONTH(EDATE(Tabla1[[#This Row],[Fecha Finalización]],3),0))</f>
        <v/>
      </c>
      <c r="BA746" s="40"/>
      <c r="BB746" s="40"/>
      <c r="BC746" s="237"/>
      <c r="BD746" s="235" t="str">
        <f>IF(F746="","",Tabla1[[#This Row],[sem 01]]&amp;Tabla1[[#This Row],[sem 02]]&amp;Tabla1[[#This Row],[sem 03]])</f>
        <v/>
      </c>
      <c r="BE746" s="236"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9"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10"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10"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10" t="str">
        <f>IF(Tabla1[[#This Row],[Fecha Inicio grupo]]="","",IFERROR(VLOOKUP(Tabla1[[#This Row],[Mes de Alta como miembro]],Parámetros!$AM$2:$AN$16,2,0),"01/01/1900"))</f>
        <v/>
      </c>
    </row>
    <row r="747" spans="1:63" ht="14.45">
      <c r="A747" s="69">
        <v>744</v>
      </c>
      <c r="B747" s="30"/>
      <c r="C747" s="35"/>
      <c r="D747" s="43"/>
      <c r="E747" s="65"/>
      <c r="F747" s="46"/>
      <c r="G747" s="46"/>
      <c r="H747" s="165"/>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1"/>
      <c r="P747" s="35"/>
      <c r="Q747" s="68"/>
      <c r="R747" s="68"/>
      <c r="S747" s="68"/>
      <c r="T747" s="68"/>
      <c r="U747" s="244" t="str">
        <f>IF(F747="","",Tabla1[[#This Row],[Fecha Inicio grupo]]+3*7-7)</f>
        <v/>
      </c>
      <c r="V747" s="245"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6"/>
      <c r="AP747" s="247" t="str">
        <f>IF(F747="","",IFERROR(VLOOKUP(SUBSTITUTE(SUBSTITUTE(Tabla1[[#This Row],[Uso Sistemas]],"T","P"),"N","F"),Parámetros!$M$2:$N$17,2,0),"Completar hasta 3ra sem. para evaluar a Probacionista"))</f>
        <v/>
      </c>
      <c r="AQ747" s="40"/>
      <c r="AR747" s="40"/>
      <c r="AS747" s="40"/>
      <c r="AT747" s="29"/>
      <c r="AU747" s="56"/>
      <c r="AV747" s="56"/>
      <c r="AW747" s="56"/>
      <c r="AX747" s="249" t="str">
        <f>IF(V747="","",EOMONTH(EDATE(Tabla1[[#This Row],[Fecha Finalización]],2),0))</f>
        <v/>
      </c>
      <c r="AY747" s="40"/>
      <c r="AZ747" s="250" t="str">
        <f>IF(V747="","",EOMONTH(EDATE(Tabla1[[#This Row],[Fecha Finalización]],3),0))</f>
        <v/>
      </c>
      <c r="BA747" s="40"/>
      <c r="BB747" s="40"/>
      <c r="BC747" s="237"/>
      <c r="BD747" s="235" t="str">
        <f>IF(F747="","",Tabla1[[#This Row],[sem 01]]&amp;Tabla1[[#This Row],[sem 02]]&amp;Tabla1[[#This Row],[sem 03]])</f>
        <v/>
      </c>
      <c r="BE747" s="236"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9"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10"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10"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10" t="str">
        <f>IF(Tabla1[[#This Row],[Fecha Inicio grupo]]="","",IFERROR(VLOOKUP(Tabla1[[#This Row],[Mes de Alta como miembro]],Parámetros!$AM$2:$AN$16,2,0),"01/01/1900"))</f>
        <v/>
      </c>
    </row>
    <row r="748" spans="1:63" ht="14.45">
      <c r="A748" s="69">
        <v>745</v>
      </c>
      <c r="B748" s="30"/>
      <c r="C748" s="35"/>
      <c r="D748" s="43"/>
      <c r="E748" s="65"/>
      <c r="F748" s="46"/>
      <c r="G748" s="46"/>
      <c r="H748" s="165"/>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1"/>
      <c r="P748" s="35"/>
      <c r="Q748" s="68"/>
      <c r="R748" s="68"/>
      <c r="S748" s="68"/>
      <c r="T748" s="68"/>
      <c r="U748" s="244" t="str">
        <f>IF(F748="","",Tabla1[[#This Row],[Fecha Inicio grupo]]+3*7-7)</f>
        <v/>
      </c>
      <c r="V748" s="245"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6"/>
      <c r="AP748" s="247" t="str">
        <f>IF(F748="","",IFERROR(VLOOKUP(SUBSTITUTE(SUBSTITUTE(Tabla1[[#This Row],[Uso Sistemas]],"T","P"),"N","F"),Parámetros!$M$2:$N$17,2,0),"Completar hasta 3ra sem. para evaluar a Probacionista"))</f>
        <v/>
      </c>
      <c r="AQ748" s="40"/>
      <c r="AR748" s="40"/>
      <c r="AS748" s="40"/>
      <c r="AT748" s="29"/>
      <c r="AU748" s="56"/>
      <c r="AV748" s="56"/>
      <c r="AW748" s="56"/>
      <c r="AX748" s="249" t="str">
        <f>IF(V748="","",EOMONTH(EDATE(Tabla1[[#This Row],[Fecha Finalización]],2),0))</f>
        <v/>
      </c>
      <c r="AY748" s="40"/>
      <c r="AZ748" s="250" t="str">
        <f>IF(V748="","",EOMONTH(EDATE(Tabla1[[#This Row],[Fecha Finalización]],3),0))</f>
        <v/>
      </c>
      <c r="BA748" s="40"/>
      <c r="BB748" s="40"/>
      <c r="BC748" s="237"/>
      <c r="BD748" s="235" t="str">
        <f>IF(F748="","",Tabla1[[#This Row],[sem 01]]&amp;Tabla1[[#This Row],[sem 02]]&amp;Tabla1[[#This Row],[sem 03]])</f>
        <v/>
      </c>
      <c r="BE748" s="236"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9"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10"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10"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10" t="str">
        <f>IF(Tabla1[[#This Row],[Fecha Inicio grupo]]="","",IFERROR(VLOOKUP(Tabla1[[#This Row],[Mes de Alta como miembro]],Parámetros!$AM$2:$AN$16,2,0),"01/01/1900"))</f>
        <v/>
      </c>
    </row>
    <row r="749" spans="1:63" ht="14.45">
      <c r="A749" s="69">
        <v>746</v>
      </c>
      <c r="B749" s="30"/>
      <c r="C749" s="35"/>
      <c r="D749" s="43"/>
      <c r="E749" s="65"/>
      <c r="F749" s="46"/>
      <c r="G749" s="46"/>
      <c r="H749" s="165"/>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1"/>
      <c r="P749" s="35"/>
      <c r="Q749" s="68"/>
      <c r="R749" s="68"/>
      <c r="S749" s="68"/>
      <c r="T749" s="68"/>
      <c r="U749" s="244" t="str">
        <f>IF(F749="","",Tabla1[[#This Row],[Fecha Inicio grupo]]+3*7-7)</f>
        <v/>
      </c>
      <c r="V749" s="245"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6"/>
      <c r="AP749" s="247" t="str">
        <f>IF(F749="","",IFERROR(VLOOKUP(SUBSTITUTE(SUBSTITUTE(Tabla1[[#This Row],[Uso Sistemas]],"T","P"),"N","F"),Parámetros!$M$2:$N$17,2,0),"Completar hasta 3ra sem. para evaluar a Probacionista"))</f>
        <v/>
      </c>
      <c r="AQ749" s="40"/>
      <c r="AR749" s="40"/>
      <c r="AS749" s="40"/>
      <c r="AT749" s="29"/>
      <c r="AU749" s="56"/>
      <c r="AV749" s="56"/>
      <c r="AW749" s="56"/>
      <c r="AX749" s="249" t="str">
        <f>IF(V749="","",EOMONTH(EDATE(Tabla1[[#This Row],[Fecha Finalización]],2),0))</f>
        <v/>
      </c>
      <c r="AY749" s="40"/>
      <c r="AZ749" s="250" t="str">
        <f>IF(V749="","",EOMONTH(EDATE(Tabla1[[#This Row],[Fecha Finalización]],3),0))</f>
        <v/>
      </c>
      <c r="BA749" s="40"/>
      <c r="BB749" s="40"/>
      <c r="BC749" s="237"/>
      <c r="BD749" s="235" t="str">
        <f>IF(F749="","",Tabla1[[#This Row],[sem 01]]&amp;Tabla1[[#This Row],[sem 02]]&amp;Tabla1[[#This Row],[sem 03]])</f>
        <v/>
      </c>
      <c r="BE749" s="236"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9"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10"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10"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10" t="str">
        <f>IF(Tabla1[[#This Row],[Fecha Inicio grupo]]="","",IFERROR(VLOOKUP(Tabla1[[#This Row],[Mes de Alta como miembro]],Parámetros!$AM$2:$AN$16,2,0),"01/01/1900"))</f>
        <v/>
      </c>
    </row>
    <row r="750" spans="1:63" ht="14.45">
      <c r="A750" s="69">
        <v>747</v>
      </c>
      <c r="B750" s="30"/>
      <c r="C750" s="35"/>
      <c r="D750" s="43"/>
      <c r="E750" s="65"/>
      <c r="F750" s="46"/>
      <c r="G750" s="46"/>
      <c r="H750" s="165"/>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1"/>
      <c r="P750" s="35"/>
      <c r="Q750" s="68"/>
      <c r="R750" s="68"/>
      <c r="S750" s="68"/>
      <c r="T750" s="68"/>
      <c r="U750" s="244" t="str">
        <f>IF(F750="","",Tabla1[[#This Row],[Fecha Inicio grupo]]+3*7-7)</f>
        <v/>
      </c>
      <c r="V750" s="245"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6"/>
      <c r="AP750" s="247" t="str">
        <f>IF(F750="","",IFERROR(VLOOKUP(SUBSTITUTE(SUBSTITUTE(Tabla1[[#This Row],[Uso Sistemas]],"T","P"),"N","F"),Parámetros!$M$2:$N$17,2,0),"Completar hasta 3ra sem. para evaluar a Probacionista"))</f>
        <v/>
      </c>
      <c r="AQ750" s="40"/>
      <c r="AR750" s="40"/>
      <c r="AS750" s="40"/>
      <c r="AT750" s="29"/>
      <c r="AU750" s="56"/>
      <c r="AV750" s="56"/>
      <c r="AW750" s="56"/>
      <c r="AX750" s="249" t="str">
        <f>IF(V750="","",EOMONTH(EDATE(Tabla1[[#This Row],[Fecha Finalización]],2),0))</f>
        <v/>
      </c>
      <c r="AY750" s="40"/>
      <c r="AZ750" s="250" t="str">
        <f>IF(V750="","",EOMONTH(EDATE(Tabla1[[#This Row],[Fecha Finalización]],3),0))</f>
        <v/>
      </c>
      <c r="BA750" s="40"/>
      <c r="BB750" s="40"/>
      <c r="BC750" s="237"/>
      <c r="BD750" s="235" t="str">
        <f>IF(F750="","",Tabla1[[#This Row],[sem 01]]&amp;Tabla1[[#This Row],[sem 02]]&amp;Tabla1[[#This Row],[sem 03]])</f>
        <v/>
      </c>
      <c r="BE750" s="236"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9"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10"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10"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10" t="str">
        <f>IF(Tabla1[[#This Row],[Fecha Inicio grupo]]="","",IFERROR(VLOOKUP(Tabla1[[#This Row],[Mes de Alta como miembro]],Parámetros!$AM$2:$AN$16,2,0),"01/01/1900"))</f>
        <v/>
      </c>
    </row>
    <row r="751" spans="1:63" ht="14.45">
      <c r="A751" s="69">
        <v>748</v>
      </c>
      <c r="B751" s="30"/>
      <c r="C751" s="35"/>
      <c r="D751" s="43"/>
      <c r="E751" s="65"/>
      <c r="F751" s="46"/>
      <c r="G751" s="46"/>
      <c r="H751" s="165"/>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1"/>
      <c r="P751" s="35"/>
      <c r="Q751" s="68"/>
      <c r="R751" s="68"/>
      <c r="S751" s="68"/>
      <c r="T751" s="68"/>
      <c r="U751" s="244" t="str">
        <f>IF(F751="","",Tabla1[[#This Row],[Fecha Inicio grupo]]+3*7-7)</f>
        <v/>
      </c>
      <c r="V751" s="245"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6"/>
      <c r="AP751" s="247" t="str">
        <f>IF(F751="","",IFERROR(VLOOKUP(SUBSTITUTE(SUBSTITUTE(Tabla1[[#This Row],[Uso Sistemas]],"T","P"),"N","F"),Parámetros!$M$2:$N$17,2,0),"Completar hasta 3ra sem. para evaluar a Probacionista"))</f>
        <v/>
      </c>
      <c r="AQ751" s="40"/>
      <c r="AR751" s="40"/>
      <c r="AS751" s="40"/>
      <c r="AT751" s="29"/>
      <c r="AU751" s="56"/>
      <c r="AV751" s="56"/>
      <c r="AW751" s="56"/>
      <c r="AX751" s="249" t="str">
        <f>IF(V751="","",EOMONTH(EDATE(Tabla1[[#This Row],[Fecha Finalización]],2),0))</f>
        <v/>
      </c>
      <c r="AY751" s="40"/>
      <c r="AZ751" s="250" t="str">
        <f>IF(V751="","",EOMONTH(EDATE(Tabla1[[#This Row],[Fecha Finalización]],3),0))</f>
        <v/>
      </c>
      <c r="BA751" s="40"/>
      <c r="BB751" s="40"/>
      <c r="BC751" s="237"/>
      <c r="BD751" s="235" t="str">
        <f>IF(F751="","",Tabla1[[#This Row],[sem 01]]&amp;Tabla1[[#This Row],[sem 02]]&amp;Tabla1[[#This Row],[sem 03]])</f>
        <v/>
      </c>
      <c r="BE751" s="236"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9"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10"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10"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10" t="str">
        <f>IF(Tabla1[[#This Row],[Fecha Inicio grupo]]="","",IFERROR(VLOOKUP(Tabla1[[#This Row],[Mes de Alta como miembro]],Parámetros!$AM$2:$AN$16,2,0),"01/01/1900"))</f>
        <v/>
      </c>
    </row>
    <row r="752" spans="1:63" ht="14.45">
      <c r="A752" s="69">
        <v>749</v>
      </c>
      <c r="B752" s="30"/>
      <c r="C752" s="35"/>
      <c r="D752" s="43"/>
      <c r="E752" s="65"/>
      <c r="F752" s="46"/>
      <c r="G752" s="46"/>
      <c r="H752" s="165"/>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1"/>
      <c r="P752" s="35"/>
      <c r="Q752" s="68"/>
      <c r="R752" s="68"/>
      <c r="S752" s="68"/>
      <c r="T752" s="68"/>
      <c r="U752" s="244" t="str">
        <f>IF(F752="","",Tabla1[[#This Row],[Fecha Inicio grupo]]+3*7-7)</f>
        <v/>
      </c>
      <c r="V752" s="245"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6"/>
      <c r="AP752" s="247" t="str">
        <f>IF(F752="","",IFERROR(VLOOKUP(SUBSTITUTE(SUBSTITUTE(Tabla1[[#This Row],[Uso Sistemas]],"T","P"),"N","F"),Parámetros!$M$2:$N$17,2,0),"Completar hasta 3ra sem. para evaluar a Probacionista"))</f>
        <v/>
      </c>
      <c r="AQ752" s="40"/>
      <c r="AR752" s="40"/>
      <c r="AS752" s="40"/>
      <c r="AT752" s="29"/>
      <c r="AU752" s="56"/>
      <c r="AV752" s="56"/>
      <c r="AW752" s="56"/>
      <c r="AX752" s="249" t="str">
        <f>IF(V752="","",EOMONTH(EDATE(Tabla1[[#This Row],[Fecha Finalización]],2),0))</f>
        <v/>
      </c>
      <c r="AY752" s="40"/>
      <c r="AZ752" s="250" t="str">
        <f>IF(V752="","",EOMONTH(EDATE(Tabla1[[#This Row],[Fecha Finalización]],3),0))</f>
        <v/>
      </c>
      <c r="BA752" s="40"/>
      <c r="BB752" s="40"/>
      <c r="BC752" s="237"/>
      <c r="BD752" s="235" t="str">
        <f>IF(F752="","",Tabla1[[#This Row],[sem 01]]&amp;Tabla1[[#This Row],[sem 02]]&amp;Tabla1[[#This Row],[sem 03]])</f>
        <v/>
      </c>
      <c r="BE752" s="236"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9"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10"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10"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10" t="str">
        <f>IF(Tabla1[[#This Row],[Fecha Inicio grupo]]="","",IFERROR(VLOOKUP(Tabla1[[#This Row],[Mes de Alta como miembro]],Parámetros!$AM$2:$AN$16,2,0),"01/01/1900"))</f>
        <v/>
      </c>
    </row>
    <row r="753" spans="1:63" ht="14.45">
      <c r="A753" s="69">
        <v>750</v>
      </c>
      <c r="B753" s="30"/>
      <c r="C753" s="35"/>
      <c r="D753" s="43"/>
      <c r="E753" s="65"/>
      <c r="F753" s="46"/>
      <c r="G753" s="46"/>
      <c r="H753" s="165"/>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1"/>
      <c r="P753" s="35"/>
      <c r="Q753" s="68"/>
      <c r="R753" s="68"/>
      <c r="S753" s="68"/>
      <c r="T753" s="68"/>
      <c r="U753" s="244" t="str">
        <f>IF(F753="","",Tabla1[[#This Row],[Fecha Inicio grupo]]+3*7-7)</f>
        <v/>
      </c>
      <c r="V753" s="245"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6"/>
      <c r="AP753" s="247" t="str">
        <f>IF(F753="","",IFERROR(VLOOKUP(SUBSTITUTE(SUBSTITUTE(Tabla1[[#This Row],[Uso Sistemas]],"T","P"),"N","F"),Parámetros!$M$2:$N$17,2,0),"Completar hasta 3ra sem. para evaluar a Probacionista"))</f>
        <v/>
      </c>
      <c r="AQ753" s="40"/>
      <c r="AR753" s="40"/>
      <c r="AS753" s="40"/>
      <c r="AT753" s="29"/>
      <c r="AU753" s="56"/>
      <c r="AV753" s="56"/>
      <c r="AW753" s="56"/>
      <c r="AX753" s="249" t="str">
        <f>IF(V753="","",EOMONTH(EDATE(Tabla1[[#This Row],[Fecha Finalización]],2),0))</f>
        <v/>
      </c>
      <c r="AY753" s="40"/>
      <c r="AZ753" s="250" t="str">
        <f>IF(V753="","",EOMONTH(EDATE(Tabla1[[#This Row],[Fecha Finalización]],3),0))</f>
        <v/>
      </c>
      <c r="BA753" s="40"/>
      <c r="BB753" s="40"/>
      <c r="BC753" s="237"/>
      <c r="BD753" s="235" t="str">
        <f>IF(F753="","",Tabla1[[#This Row],[sem 01]]&amp;Tabla1[[#This Row],[sem 02]]&amp;Tabla1[[#This Row],[sem 03]])</f>
        <v/>
      </c>
      <c r="BE753" s="236"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9"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10"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10"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10" t="str">
        <f>IF(Tabla1[[#This Row],[Fecha Inicio grupo]]="","",IFERROR(VLOOKUP(Tabla1[[#This Row],[Mes de Alta como miembro]],Parámetros!$AM$2:$AN$16,2,0),"01/01/1900"))</f>
        <v/>
      </c>
    </row>
    <row r="754" spans="1:63" ht="14.45">
      <c r="A754" s="69">
        <v>751</v>
      </c>
      <c r="B754" s="30"/>
      <c r="C754" s="35"/>
      <c r="D754" s="43"/>
      <c r="E754" s="65"/>
      <c r="F754" s="46"/>
      <c r="G754" s="46"/>
      <c r="H754" s="165"/>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1"/>
      <c r="P754" s="35"/>
      <c r="Q754" s="68"/>
      <c r="R754" s="68"/>
      <c r="S754" s="68"/>
      <c r="T754" s="68"/>
      <c r="U754" s="244" t="str">
        <f>IF(F754="","",Tabla1[[#This Row],[Fecha Inicio grupo]]+3*7-7)</f>
        <v/>
      </c>
      <c r="V754" s="245"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6"/>
      <c r="AP754" s="247" t="str">
        <f>IF(F754="","",IFERROR(VLOOKUP(SUBSTITUTE(SUBSTITUTE(Tabla1[[#This Row],[Uso Sistemas]],"T","P"),"N","F"),Parámetros!$M$2:$N$17,2,0),"Completar hasta 3ra sem. para evaluar a Probacionista"))</f>
        <v/>
      </c>
      <c r="AQ754" s="40"/>
      <c r="AR754" s="40"/>
      <c r="AS754" s="40"/>
      <c r="AT754" s="29"/>
      <c r="AU754" s="56"/>
      <c r="AV754" s="56"/>
      <c r="AW754" s="56"/>
      <c r="AX754" s="249" t="str">
        <f>IF(V754="","",EOMONTH(EDATE(Tabla1[[#This Row],[Fecha Finalización]],2),0))</f>
        <v/>
      </c>
      <c r="AY754" s="40"/>
      <c r="AZ754" s="250" t="str">
        <f>IF(V754="","",EOMONTH(EDATE(Tabla1[[#This Row],[Fecha Finalización]],3),0))</f>
        <v/>
      </c>
      <c r="BA754" s="40"/>
      <c r="BB754" s="40"/>
      <c r="BC754" s="237"/>
      <c r="BD754" s="235" t="str">
        <f>IF(F754="","",Tabla1[[#This Row],[sem 01]]&amp;Tabla1[[#This Row],[sem 02]]&amp;Tabla1[[#This Row],[sem 03]])</f>
        <v/>
      </c>
      <c r="BE754" s="236"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9"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10"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10"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10" t="str">
        <f>IF(Tabla1[[#This Row],[Fecha Inicio grupo]]="","",IFERROR(VLOOKUP(Tabla1[[#This Row],[Mes de Alta como miembro]],Parámetros!$AM$2:$AN$16,2,0),"01/01/1900"))</f>
        <v/>
      </c>
    </row>
    <row r="755" spans="1:63" ht="14.45">
      <c r="A755" s="69">
        <v>752</v>
      </c>
      <c r="B755" s="30"/>
      <c r="C755" s="35"/>
      <c r="D755" s="43"/>
      <c r="E755" s="65"/>
      <c r="F755" s="46"/>
      <c r="G755" s="46"/>
      <c r="H755" s="165"/>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1"/>
      <c r="P755" s="35"/>
      <c r="Q755" s="68"/>
      <c r="R755" s="68"/>
      <c r="S755" s="68"/>
      <c r="T755" s="68"/>
      <c r="U755" s="244" t="str">
        <f>IF(F755="","",Tabla1[[#This Row],[Fecha Inicio grupo]]+3*7-7)</f>
        <v/>
      </c>
      <c r="V755" s="245"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6"/>
      <c r="AP755" s="247" t="str">
        <f>IF(F755="","",IFERROR(VLOOKUP(SUBSTITUTE(SUBSTITUTE(Tabla1[[#This Row],[Uso Sistemas]],"T","P"),"N","F"),Parámetros!$M$2:$N$17,2,0),"Completar hasta 3ra sem. para evaluar a Probacionista"))</f>
        <v/>
      </c>
      <c r="AQ755" s="40"/>
      <c r="AR755" s="40"/>
      <c r="AS755" s="40"/>
      <c r="AT755" s="29"/>
      <c r="AU755" s="56"/>
      <c r="AV755" s="56"/>
      <c r="AW755" s="56"/>
      <c r="AX755" s="249" t="str">
        <f>IF(V755="","",EOMONTH(EDATE(Tabla1[[#This Row],[Fecha Finalización]],2),0))</f>
        <v/>
      </c>
      <c r="AY755" s="40"/>
      <c r="AZ755" s="250" t="str">
        <f>IF(V755="","",EOMONTH(EDATE(Tabla1[[#This Row],[Fecha Finalización]],3),0))</f>
        <v/>
      </c>
      <c r="BA755" s="40"/>
      <c r="BB755" s="40"/>
      <c r="BC755" s="237"/>
      <c r="BD755" s="235" t="str">
        <f>IF(F755="","",Tabla1[[#This Row],[sem 01]]&amp;Tabla1[[#This Row],[sem 02]]&amp;Tabla1[[#This Row],[sem 03]])</f>
        <v/>
      </c>
      <c r="BE755" s="236"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9"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10"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10"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10" t="str">
        <f>IF(Tabla1[[#This Row],[Fecha Inicio grupo]]="","",IFERROR(VLOOKUP(Tabla1[[#This Row],[Mes de Alta como miembro]],Parámetros!$AM$2:$AN$16,2,0),"01/01/1900"))</f>
        <v/>
      </c>
    </row>
    <row r="756" spans="1:63" ht="14.45">
      <c r="A756" s="69">
        <v>753</v>
      </c>
      <c r="B756" s="30"/>
      <c r="C756" s="35"/>
      <c r="D756" s="43"/>
      <c r="E756" s="65"/>
      <c r="F756" s="46"/>
      <c r="G756" s="46"/>
      <c r="H756" s="165"/>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1"/>
      <c r="P756" s="35"/>
      <c r="Q756" s="68"/>
      <c r="R756" s="68"/>
      <c r="S756" s="68"/>
      <c r="T756" s="68"/>
      <c r="U756" s="244" t="str">
        <f>IF(F756="","",Tabla1[[#This Row],[Fecha Inicio grupo]]+3*7-7)</f>
        <v/>
      </c>
      <c r="V756" s="245"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6"/>
      <c r="AP756" s="247" t="str">
        <f>IF(F756="","",IFERROR(VLOOKUP(SUBSTITUTE(SUBSTITUTE(Tabla1[[#This Row],[Uso Sistemas]],"T","P"),"N","F"),Parámetros!$M$2:$N$17,2,0),"Completar hasta 3ra sem. para evaluar a Probacionista"))</f>
        <v/>
      </c>
      <c r="AQ756" s="40"/>
      <c r="AR756" s="40"/>
      <c r="AS756" s="40"/>
      <c r="AT756" s="29"/>
      <c r="AU756" s="56"/>
      <c r="AV756" s="56"/>
      <c r="AW756" s="56"/>
      <c r="AX756" s="249" t="str">
        <f>IF(V756="","",EOMONTH(EDATE(Tabla1[[#This Row],[Fecha Finalización]],2),0))</f>
        <v/>
      </c>
      <c r="AY756" s="40"/>
      <c r="AZ756" s="250" t="str">
        <f>IF(V756="","",EOMONTH(EDATE(Tabla1[[#This Row],[Fecha Finalización]],3),0))</f>
        <v/>
      </c>
      <c r="BA756" s="40"/>
      <c r="BB756" s="40"/>
      <c r="BC756" s="237"/>
      <c r="BD756" s="235" t="str">
        <f>IF(F756="","",Tabla1[[#This Row],[sem 01]]&amp;Tabla1[[#This Row],[sem 02]]&amp;Tabla1[[#This Row],[sem 03]])</f>
        <v/>
      </c>
      <c r="BE756" s="236"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9"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10"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10"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10" t="str">
        <f>IF(Tabla1[[#This Row],[Fecha Inicio grupo]]="","",IFERROR(VLOOKUP(Tabla1[[#This Row],[Mes de Alta como miembro]],Parámetros!$AM$2:$AN$16,2,0),"01/01/1900"))</f>
        <v/>
      </c>
    </row>
    <row r="757" spans="1:63" ht="14.45">
      <c r="A757" s="69">
        <v>754</v>
      </c>
      <c r="B757" s="30"/>
      <c r="C757" s="35"/>
      <c r="D757" s="43"/>
      <c r="E757" s="65"/>
      <c r="F757" s="46"/>
      <c r="G757" s="46"/>
      <c r="H757" s="165"/>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1"/>
      <c r="P757" s="35"/>
      <c r="Q757" s="68"/>
      <c r="R757" s="68"/>
      <c r="S757" s="68"/>
      <c r="T757" s="68"/>
      <c r="U757" s="244" t="str">
        <f>IF(F757="","",Tabla1[[#This Row],[Fecha Inicio grupo]]+3*7-7)</f>
        <v/>
      </c>
      <c r="V757" s="245"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6"/>
      <c r="AP757" s="247" t="str">
        <f>IF(F757="","",IFERROR(VLOOKUP(SUBSTITUTE(SUBSTITUTE(Tabla1[[#This Row],[Uso Sistemas]],"T","P"),"N","F"),Parámetros!$M$2:$N$17,2,0),"Completar hasta 3ra sem. para evaluar a Probacionista"))</f>
        <v/>
      </c>
      <c r="AQ757" s="40"/>
      <c r="AR757" s="40"/>
      <c r="AS757" s="40"/>
      <c r="AT757" s="29"/>
      <c r="AU757" s="56"/>
      <c r="AV757" s="56"/>
      <c r="AW757" s="56"/>
      <c r="AX757" s="249" t="str">
        <f>IF(V757="","",EOMONTH(EDATE(Tabla1[[#This Row],[Fecha Finalización]],2),0))</f>
        <v/>
      </c>
      <c r="AY757" s="40"/>
      <c r="AZ757" s="250" t="str">
        <f>IF(V757="","",EOMONTH(EDATE(Tabla1[[#This Row],[Fecha Finalización]],3),0))</f>
        <v/>
      </c>
      <c r="BA757" s="40"/>
      <c r="BB757" s="40"/>
      <c r="BC757" s="237"/>
      <c r="BD757" s="235" t="str">
        <f>IF(F757="","",Tabla1[[#This Row],[sem 01]]&amp;Tabla1[[#This Row],[sem 02]]&amp;Tabla1[[#This Row],[sem 03]])</f>
        <v/>
      </c>
      <c r="BE757" s="236"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9"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10"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10"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10" t="str">
        <f>IF(Tabla1[[#This Row],[Fecha Inicio grupo]]="","",IFERROR(VLOOKUP(Tabla1[[#This Row],[Mes de Alta como miembro]],Parámetros!$AM$2:$AN$16,2,0),"01/01/1900"))</f>
        <v/>
      </c>
    </row>
    <row r="758" spans="1:63" ht="14.45">
      <c r="A758" s="69">
        <v>755</v>
      </c>
      <c r="B758" s="30"/>
      <c r="C758" s="35"/>
      <c r="D758" s="43"/>
      <c r="E758" s="65"/>
      <c r="F758" s="46"/>
      <c r="G758" s="46"/>
      <c r="H758" s="165"/>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1"/>
      <c r="P758" s="35"/>
      <c r="Q758" s="68"/>
      <c r="R758" s="68"/>
      <c r="S758" s="68"/>
      <c r="T758" s="68"/>
      <c r="U758" s="244" t="str">
        <f>IF(F758="","",Tabla1[[#This Row],[Fecha Inicio grupo]]+3*7-7)</f>
        <v/>
      </c>
      <c r="V758" s="245"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6"/>
      <c r="AP758" s="247" t="str">
        <f>IF(F758="","",IFERROR(VLOOKUP(SUBSTITUTE(SUBSTITUTE(Tabla1[[#This Row],[Uso Sistemas]],"T","P"),"N","F"),Parámetros!$M$2:$N$17,2,0),"Completar hasta 3ra sem. para evaluar a Probacionista"))</f>
        <v/>
      </c>
      <c r="AQ758" s="40"/>
      <c r="AR758" s="40"/>
      <c r="AS758" s="40"/>
      <c r="AT758" s="29"/>
      <c r="AU758" s="56"/>
      <c r="AV758" s="56"/>
      <c r="AW758" s="56"/>
      <c r="AX758" s="249" t="str">
        <f>IF(V758="","",EOMONTH(EDATE(Tabla1[[#This Row],[Fecha Finalización]],2),0))</f>
        <v/>
      </c>
      <c r="AY758" s="40"/>
      <c r="AZ758" s="250" t="str">
        <f>IF(V758="","",EOMONTH(EDATE(Tabla1[[#This Row],[Fecha Finalización]],3),0))</f>
        <v/>
      </c>
      <c r="BA758" s="40"/>
      <c r="BB758" s="40"/>
      <c r="BC758" s="237"/>
      <c r="BD758" s="235" t="str">
        <f>IF(F758="","",Tabla1[[#This Row],[sem 01]]&amp;Tabla1[[#This Row],[sem 02]]&amp;Tabla1[[#This Row],[sem 03]])</f>
        <v/>
      </c>
      <c r="BE758" s="236"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9"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10"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10"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10" t="str">
        <f>IF(Tabla1[[#This Row],[Fecha Inicio grupo]]="","",IFERROR(VLOOKUP(Tabla1[[#This Row],[Mes de Alta como miembro]],Parámetros!$AM$2:$AN$16,2,0),"01/01/1900"))</f>
        <v/>
      </c>
    </row>
    <row r="759" spans="1:63" ht="14.45">
      <c r="A759" s="69">
        <v>756</v>
      </c>
      <c r="B759" s="30"/>
      <c r="C759" s="35"/>
      <c r="D759" s="43"/>
      <c r="E759" s="65"/>
      <c r="F759" s="46"/>
      <c r="G759" s="46"/>
      <c r="H759" s="165"/>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1"/>
      <c r="P759" s="35"/>
      <c r="Q759" s="68"/>
      <c r="R759" s="68"/>
      <c r="S759" s="68"/>
      <c r="T759" s="68"/>
      <c r="U759" s="244" t="str">
        <f>IF(F759="","",Tabla1[[#This Row],[Fecha Inicio grupo]]+3*7-7)</f>
        <v/>
      </c>
      <c r="V759" s="245"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6"/>
      <c r="AP759" s="247" t="str">
        <f>IF(F759="","",IFERROR(VLOOKUP(SUBSTITUTE(SUBSTITUTE(Tabla1[[#This Row],[Uso Sistemas]],"T","P"),"N","F"),Parámetros!$M$2:$N$17,2,0),"Completar hasta 3ra sem. para evaluar a Probacionista"))</f>
        <v/>
      </c>
      <c r="AQ759" s="40"/>
      <c r="AR759" s="40"/>
      <c r="AS759" s="40"/>
      <c r="AT759" s="29"/>
      <c r="AU759" s="56"/>
      <c r="AV759" s="56"/>
      <c r="AW759" s="56"/>
      <c r="AX759" s="249" t="str">
        <f>IF(V759="","",EOMONTH(EDATE(Tabla1[[#This Row],[Fecha Finalización]],2),0))</f>
        <v/>
      </c>
      <c r="AY759" s="40"/>
      <c r="AZ759" s="250" t="str">
        <f>IF(V759="","",EOMONTH(EDATE(Tabla1[[#This Row],[Fecha Finalización]],3),0))</f>
        <v/>
      </c>
      <c r="BA759" s="40"/>
      <c r="BB759" s="40"/>
      <c r="BC759" s="237"/>
      <c r="BD759" s="235" t="str">
        <f>IF(F759="","",Tabla1[[#This Row],[sem 01]]&amp;Tabla1[[#This Row],[sem 02]]&amp;Tabla1[[#This Row],[sem 03]])</f>
        <v/>
      </c>
      <c r="BE759" s="236"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9"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10"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10"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10" t="str">
        <f>IF(Tabla1[[#This Row],[Fecha Inicio grupo]]="","",IFERROR(VLOOKUP(Tabla1[[#This Row],[Mes de Alta como miembro]],Parámetros!$AM$2:$AN$16,2,0),"01/01/1900"))</f>
        <v/>
      </c>
    </row>
    <row r="760" spans="1:63" ht="14.45">
      <c r="A760" s="69">
        <v>757</v>
      </c>
      <c r="B760" s="30"/>
      <c r="C760" s="35"/>
      <c r="D760" s="43"/>
      <c r="E760" s="65"/>
      <c r="F760" s="46"/>
      <c r="G760" s="46"/>
      <c r="H760" s="165"/>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1"/>
      <c r="P760" s="35"/>
      <c r="Q760" s="68"/>
      <c r="R760" s="68"/>
      <c r="S760" s="68"/>
      <c r="T760" s="68"/>
      <c r="U760" s="244" t="str">
        <f>IF(F760="","",Tabla1[[#This Row],[Fecha Inicio grupo]]+3*7-7)</f>
        <v/>
      </c>
      <c r="V760" s="245"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6"/>
      <c r="AP760" s="247" t="str">
        <f>IF(F760="","",IFERROR(VLOOKUP(SUBSTITUTE(SUBSTITUTE(Tabla1[[#This Row],[Uso Sistemas]],"T","P"),"N","F"),Parámetros!$M$2:$N$17,2,0),"Completar hasta 3ra sem. para evaluar a Probacionista"))</f>
        <v/>
      </c>
      <c r="AQ760" s="40"/>
      <c r="AR760" s="40"/>
      <c r="AS760" s="40"/>
      <c r="AT760" s="29"/>
      <c r="AU760" s="56"/>
      <c r="AV760" s="56"/>
      <c r="AW760" s="56"/>
      <c r="AX760" s="249" t="str">
        <f>IF(V760="","",EOMONTH(EDATE(Tabla1[[#This Row],[Fecha Finalización]],2),0))</f>
        <v/>
      </c>
      <c r="AY760" s="40"/>
      <c r="AZ760" s="250" t="str">
        <f>IF(V760="","",EOMONTH(EDATE(Tabla1[[#This Row],[Fecha Finalización]],3),0))</f>
        <v/>
      </c>
      <c r="BA760" s="40"/>
      <c r="BB760" s="40"/>
      <c r="BC760" s="237"/>
      <c r="BD760" s="235" t="str">
        <f>IF(F760="","",Tabla1[[#This Row],[sem 01]]&amp;Tabla1[[#This Row],[sem 02]]&amp;Tabla1[[#This Row],[sem 03]])</f>
        <v/>
      </c>
      <c r="BE760" s="236"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9"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10"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10"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10" t="str">
        <f>IF(Tabla1[[#This Row],[Fecha Inicio grupo]]="","",IFERROR(VLOOKUP(Tabla1[[#This Row],[Mes de Alta como miembro]],Parámetros!$AM$2:$AN$16,2,0),"01/01/1900"))</f>
        <v/>
      </c>
    </row>
    <row r="761" spans="1:63" ht="14.45">
      <c r="A761" s="69">
        <v>758</v>
      </c>
      <c r="B761" s="30"/>
      <c r="C761" s="35"/>
      <c r="D761" s="43"/>
      <c r="E761" s="65"/>
      <c r="F761" s="46"/>
      <c r="G761" s="46"/>
      <c r="H761" s="165"/>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1"/>
      <c r="P761" s="35"/>
      <c r="Q761" s="68"/>
      <c r="R761" s="68"/>
      <c r="S761" s="68"/>
      <c r="T761" s="68"/>
      <c r="U761" s="244" t="str">
        <f>IF(F761="","",Tabla1[[#This Row],[Fecha Inicio grupo]]+3*7-7)</f>
        <v/>
      </c>
      <c r="V761" s="245"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6"/>
      <c r="AP761" s="247" t="str">
        <f>IF(F761="","",IFERROR(VLOOKUP(SUBSTITUTE(SUBSTITUTE(Tabla1[[#This Row],[Uso Sistemas]],"T","P"),"N","F"),Parámetros!$M$2:$N$17,2,0),"Completar hasta 3ra sem. para evaluar a Probacionista"))</f>
        <v/>
      </c>
      <c r="AQ761" s="40"/>
      <c r="AR761" s="40"/>
      <c r="AS761" s="40"/>
      <c r="AT761" s="29"/>
      <c r="AU761" s="56"/>
      <c r="AV761" s="56"/>
      <c r="AW761" s="56"/>
      <c r="AX761" s="249" t="str">
        <f>IF(V761="","",EOMONTH(EDATE(Tabla1[[#This Row],[Fecha Finalización]],2),0))</f>
        <v/>
      </c>
      <c r="AY761" s="40"/>
      <c r="AZ761" s="250" t="str">
        <f>IF(V761="","",EOMONTH(EDATE(Tabla1[[#This Row],[Fecha Finalización]],3),0))</f>
        <v/>
      </c>
      <c r="BA761" s="40"/>
      <c r="BB761" s="40"/>
      <c r="BC761" s="237"/>
      <c r="BD761" s="235" t="str">
        <f>IF(F761="","",Tabla1[[#This Row],[sem 01]]&amp;Tabla1[[#This Row],[sem 02]]&amp;Tabla1[[#This Row],[sem 03]])</f>
        <v/>
      </c>
      <c r="BE761" s="236"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9"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10"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10"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10" t="str">
        <f>IF(Tabla1[[#This Row],[Fecha Inicio grupo]]="","",IFERROR(VLOOKUP(Tabla1[[#This Row],[Mes de Alta como miembro]],Parámetros!$AM$2:$AN$16,2,0),"01/01/1900"))</f>
        <v/>
      </c>
    </row>
    <row r="762" spans="1:63" ht="14.45">
      <c r="A762" s="69">
        <v>759</v>
      </c>
      <c r="B762" s="30"/>
      <c r="C762" s="35"/>
      <c r="D762" s="43"/>
      <c r="E762" s="65"/>
      <c r="F762" s="46"/>
      <c r="G762" s="46"/>
      <c r="H762" s="165"/>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1"/>
      <c r="P762" s="35"/>
      <c r="Q762" s="68"/>
      <c r="R762" s="68"/>
      <c r="S762" s="68"/>
      <c r="T762" s="68"/>
      <c r="U762" s="244" t="str">
        <f>IF(F762="","",Tabla1[[#This Row],[Fecha Inicio grupo]]+3*7-7)</f>
        <v/>
      </c>
      <c r="V762" s="245"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6"/>
      <c r="AP762" s="247" t="str">
        <f>IF(F762="","",IFERROR(VLOOKUP(SUBSTITUTE(SUBSTITUTE(Tabla1[[#This Row],[Uso Sistemas]],"T","P"),"N","F"),Parámetros!$M$2:$N$17,2,0),"Completar hasta 3ra sem. para evaluar a Probacionista"))</f>
        <v/>
      </c>
      <c r="AQ762" s="40"/>
      <c r="AR762" s="40"/>
      <c r="AS762" s="40"/>
      <c r="AT762" s="29"/>
      <c r="AU762" s="56"/>
      <c r="AV762" s="56"/>
      <c r="AW762" s="56"/>
      <c r="AX762" s="249" t="str">
        <f>IF(V762="","",EOMONTH(EDATE(Tabla1[[#This Row],[Fecha Finalización]],2),0))</f>
        <v/>
      </c>
      <c r="AY762" s="40"/>
      <c r="AZ762" s="250" t="str">
        <f>IF(V762="","",EOMONTH(EDATE(Tabla1[[#This Row],[Fecha Finalización]],3),0))</f>
        <v/>
      </c>
      <c r="BA762" s="40"/>
      <c r="BB762" s="40"/>
      <c r="BC762" s="237"/>
      <c r="BD762" s="235" t="str">
        <f>IF(F762="","",Tabla1[[#This Row],[sem 01]]&amp;Tabla1[[#This Row],[sem 02]]&amp;Tabla1[[#This Row],[sem 03]])</f>
        <v/>
      </c>
      <c r="BE762" s="236"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9"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10"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10"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10" t="str">
        <f>IF(Tabla1[[#This Row],[Fecha Inicio grupo]]="","",IFERROR(VLOOKUP(Tabla1[[#This Row],[Mes de Alta como miembro]],Parámetros!$AM$2:$AN$16,2,0),"01/01/1900"))</f>
        <v/>
      </c>
    </row>
    <row r="763" spans="1:63" ht="14.45">
      <c r="A763" s="69">
        <v>760</v>
      </c>
      <c r="B763" s="30"/>
      <c r="C763" s="35"/>
      <c r="D763" s="43"/>
      <c r="E763" s="65"/>
      <c r="F763" s="46"/>
      <c r="G763" s="46"/>
      <c r="H763" s="165"/>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1"/>
      <c r="P763" s="35"/>
      <c r="Q763" s="68"/>
      <c r="R763" s="68"/>
      <c r="S763" s="68"/>
      <c r="T763" s="68"/>
      <c r="U763" s="244" t="str">
        <f>IF(F763="","",Tabla1[[#This Row],[Fecha Inicio grupo]]+3*7-7)</f>
        <v/>
      </c>
      <c r="V763" s="245"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6"/>
      <c r="AP763" s="247" t="str">
        <f>IF(F763="","",IFERROR(VLOOKUP(SUBSTITUTE(SUBSTITUTE(Tabla1[[#This Row],[Uso Sistemas]],"T","P"),"N","F"),Parámetros!$M$2:$N$17,2,0),"Completar hasta 3ra sem. para evaluar a Probacionista"))</f>
        <v/>
      </c>
      <c r="AQ763" s="40"/>
      <c r="AR763" s="40"/>
      <c r="AS763" s="40"/>
      <c r="AT763" s="29"/>
      <c r="AU763" s="56"/>
      <c r="AV763" s="56"/>
      <c r="AW763" s="56"/>
      <c r="AX763" s="249" t="str">
        <f>IF(V763="","",EOMONTH(EDATE(Tabla1[[#This Row],[Fecha Finalización]],2),0))</f>
        <v/>
      </c>
      <c r="AY763" s="40"/>
      <c r="AZ763" s="250" t="str">
        <f>IF(V763="","",EOMONTH(EDATE(Tabla1[[#This Row],[Fecha Finalización]],3),0))</f>
        <v/>
      </c>
      <c r="BA763" s="40"/>
      <c r="BB763" s="40"/>
      <c r="BC763" s="237"/>
      <c r="BD763" s="235" t="str">
        <f>IF(F763="","",Tabla1[[#This Row],[sem 01]]&amp;Tabla1[[#This Row],[sem 02]]&amp;Tabla1[[#This Row],[sem 03]])</f>
        <v/>
      </c>
      <c r="BE763" s="236"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9"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10"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10"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10" t="str">
        <f>IF(Tabla1[[#This Row],[Fecha Inicio grupo]]="","",IFERROR(VLOOKUP(Tabla1[[#This Row],[Mes de Alta como miembro]],Parámetros!$AM$2:$AN$16,2,0),"01/01/1900"))</f>
        <v/>
      </c>
    </row>
    <row r="764" spans="1:63" ht="14.45">
      <c r="A764" s="69">
        <v>761</v>
      </c>
      <c r="B764" s="30"/>
      <c r="C764" s="35"/>
      <c r="D764" s="43"/>
      <c r="E764" s="65"/>
      <c r="F764" s="46"/>
      <c r="G764" s="46"/>
      <c r="H764" s="165"/>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1"/>
      <c r="P764" s="35"/>
      <c r="Q764" s="68"/>
      <c r="R764" s="68"/>
      <c r="S764" s="68"/>
      <c r="T764" s="68"/>
      <c r="U764" s="244" t="str">
        <f>IF(F764="","",Tabla1[[#This Row],[Fecha Inicio grupo]]+3*7-7)</f>
        <v/>
      </c>
      <c r="V764" s="245"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6"/>
      <c r="AP764" s="247" t="str">
        <f>IF(F764="","",IFERROR(VLOOKUP(SUBSTITUTE(SUBSTITUTE(Tabla1[[#This Row],[Uso Sistemas]],"T","P"),"N","F"),Parámetros!$M$2:$N$17,2,0),"Completar hasta 3ra sem. para evaluar a Probacionista"))</f>
        <v/>
      </c>
      <c r="AQ764" s="40"/>
      <c r="AR764" s="40"/>
      <c r="AS764" s="40"/>
      <c r="AT764" s="29"/>
      <c r="AU764" s="56"/>
      <c r="AV764" s="56"/>
      <c r="AW764" s="56"/>
      <c r="AX764" s="249" t="str">
        <f>IF(V764="","",EOMONTH(EDATE(Tabla1[[#This Row],[Fecha Finalización]],2),0))</f>
        <v/>
      </c>
      <c r="AY764" s="40"/>
      <c r="AZ764" s="250" t="str">
        <f>IF(V764="","",EOMONTH(EDATE(Tabla1[[#This Row],[Fecha Finalización]],3),0))</f>
        <v/>
      </c>
      <c r="BA764" s="40"/>
      <c r="BB764" s="40"/>
      <c r="BC764" s="237"/>
      <c r="BD764" s="235" t="str">
        <f>IF(F764="","",Tabla1[[#This Row],[sem 01]]&amp;Tabla1[[#This Row],[sem 02]]&amp;Tabla1[[#This Row],[sem 03]])</f>
        <v/>
      </c>
      <c r="BE764" s="236"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9"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10"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10"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10" t="str">
        <f>IF(Tabla1[[#This Row],[Fecha Inicio grupo]]="","",IFERROR(VLOOKUP(Tabla1[[#This Row],[Mes de Alta como miembro]],Parámetros!$AM$2:$AN$16,2,0),"01/01/1900"))</f>
        <v/>
      </c>
    </row>
    <row r="765" spans="1:63" ht="14.45">
      <c r="A765" s="69">
        <v>762</v>
      </c>
      <c r="B765" s="30"/>
      <c r="C765" s="35"/>
      <c r="D765" s="43"/>
      <c r="E765" s="65"/>
      <c r="F765" s="46"/>
      <c r="G765" s="46"/>
      <c r="H765" s="165"/>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1"/>
      <c r="P765" s="35"/>
      <c r="Q765" s="68"/>
      <c r="R765" s="68"/>
      <c r="S765" s="68"/>
      <c r="T765" s="68"/>
      <c r="U765" s="244" t="str">
        <f>IF(F765="","",Tabla1[[#This Row],[Fecha Inicio grupo]]+3*7-7)</f>
        <v/>
      </c>
      <c r="V765" s="245"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6"/>
      <c r="AP765" s="247" t="str">
        <f>IF(F765="","",IFERROR(VLOOKUP(SUBSTITUTE(SUBSTITUTE(Tabla1[[#This Row],[Uso Sistemas]],"T","P"),"N","F"),Parámetros!$M$2:$N$17,2,0),"Completar hasta 3ra sem. para evaluar a Probacionista"))</f>
        <v/>
      </c>
      <c r="AQ765" s="40"/>
      <c r="AR765" s="40"/>
      <c r="AS765" s="40"/>
      <c r="AT765" s="29"/>
      <c r="AU765" s="56"/>
      <c r="AV765" s="56"/>
      <c r="AW765" s="56"/>
      <c r="AX765" s="249" t="str">
        <f>IF(V765="","",EOMONTH(EDATE(Tabla1[[#This Row],[Fecha Finalización]],2),0))</f>
        <v/>
      </c>
      <c r="AY765" s="40"/>
      <c r="AZ765" s="250" t="str">
        <f>IF(V765="","",EOMONTH(EDATE(Tabla1[[#This Row],[Fecha Finalización]],3),0))</f>
        <v/>
      </c>
      <c r="BA765" s="40"/>
      <c r="BB765" s="40"/>
      <c r="BC765" s="237"/>
      <c r="BD765" s="235" t="str">
        <f>IF(F765="","",Tabla1[[#This Row],[sem 01]]&amp;Tabla1[[#This Row],[sem 02]]&amp;Tabla1[[#This Row],[sem 03]])</f>
        <v/>
      </c>
      <c r="BE765" s="236"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9"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10"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10"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10" t="str">
        <f>IF(Tabla1[[#This Row],[Fecha Inicio grupo]]="","",IFERROR(VLOOKUP(Tabla1[[#This Row],[Mes de Alta como miembro]],Parámetros!$AM$2:$AN$16,2,0),"01/01/1900"))</f>
        <v/>
      </c>
    </row>
    <row r="766" spans="1:63" ht="14.45">
      <c r="A766" s="69">
        <v>763</v>
      </c>
      <c r="B766" s="30"/>
      <c r="C766" s="35"/>
      <c r="D766" s="43"/>
      <c r="E766" s="65"/>
      <c r="F766" s="46"/>
      <c r="G766" s="46"/>
      <c r="H766" s="165"/>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1"/>
      <c r="P766" s="35"/>
      <c r="Q766" s="68"/>
      <c r="R766" s="68"/>
      <c r="S766" s="68"/>
      <c r="T766" s="68"/>
      <c r="U766" s="244" t="str">
        <f>IF(F766="","",Tabla1[[#This Row],[Fecha Inicio grupo]]+3*7-7)</f>
        <v/>
      </c>
      <c r="V766" s="245"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6"/>
      <c r="AP766" s="247" t="str">
        <f>IF(F766="","",IFERROR(VLOOKUP(SUBSTITUTE(SUBSTITUTE(Tabla1[[#This Row],[Uso Sistemas]],"T","P"),"N","F"),Parámetros!$M$2:$N$17,2,0),"Completar hasta 3ra sem. para evaluar a Probacionista"))</f>
        <v/>
      </c>
      <c r="AQ766" s="40"/>
      <c r="AR766" s="40"/>
      <c r="AS766" s="40"/>
      <c r="AT766" s="29"/>
      <c r="AU766" s="56"/>
      <c r="AV766" s="56"/>
      <c r="AW766" s="56"/>
      <c r="AX766" s="249" t="str">
        <f>IF(V766="","",EOMONTH(EDATE(Tabla1[[#This Row],[Fecha Finalización]],2),0))</f>
        <v/>
      </c>
      <c r="AY766" s="40"/>
      <c r="AZ766" s="250" t="str">
        <f>IF(V766="","",EOMONTH(EDATE(Tabla1[[#This Row],[Fecha Finalización]],3),0))</f>
        <v/>
      </c>
      <c r="BA766" s="40"/>
      <c r="BB766" s="40"/>
      <c r="BC766" s="237"/>
      <c r="BD766" s="235" t="str">
        <f>IF(F766="","",Tabla1[[#This Row],[sem 01]]&amp;Tabla1[[#This Row],[sem 02]]&amp;Tabla1[[#This Row],[sem 03]])</f>
        <v/>
      </c>
      <c r="BE766" s="236"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9"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10"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10"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10" t="str">
        <f>IF(Tabla1[[#This Row],[Fecha Inicio grupo]]="","",IFERROR(VLOOKUP(Tabla1[[#This Row],[Mes de Alta como miembro]],Parámetros!$AM$2:$AN$16,2,0),"01/01/1900"))</f>
        <v/>
      </c>
    </row>
    <row r="767" spans="1:63" ht="14.45">
      <c r="A767" s="69">
        <v>764</v>
      </c>
      <c r="B767" s="30"/>
      <c r="C767" s="35"/>
      <c r="D767" s="43"/>
      <c r="E767" s="65"/>
      <c r="F767" s="46"/>
      <c r="G767" s="46"/>
      <c r="H767" s="165"/>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1"/>
      <c r="P767" s="35"/>
      <c r="Q767" s="68"/>
      <c r="R767" s="68"/>
      <c r="S767" s="68"/>
      <c r="T767" s="68"/>
      <c r="U767" s="244" t="str">
        <f>IF(F767="","",Tabla1[[#This Row],[Fecha Inicio grupo]]+3*7-7)</f>
        <v/>
      </c>
      <c r="V767" s="245"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6"/>
      <c r="AP767" s="247" t="str">
        <f>IF(F767="","",IFERROR(VLOOKUP(SUBSTITUTE(SUBSTITUTE(Tabla1[[#This Row],[Uso Sistemas]],"T","P"),"N","F"),Parámetros!$M$2:$N$17,2,0),"Completar hasta 3ra sem. para evaluar a Probacionista"))</f>
        <v/>
      </c>
      <c r="AQ767" s="40"/>
      <c r="AR767" s="40"/>
      <c r="AS767" s="40"/>
      <c r="AT767" s="29"/>
      <c r="AU767" s="56"/>
      <c r="AV767" s="56"/>
      <c r="AW767" s="56"/>
      <c r="AX767" s="249" t="str">
        <f>IF(V767="","",EOMONTH(EDATE(Tabla1[[#This Row],[Fecha Finalización]],2),0))</f>
        <v/>
      </c>
      <c r="AY767" s="40"/>
      <c r="AZ767" s="250" t="str">
        <f>IF(V767="","",EOMONTH(EDATE(Tabla1[[#This Row],[Fecha Finalización]],3),0))</f>
        <v/>
      </c>
      <c r="BA767" s="40"/>
      <c r="BB767" s="40"/>
      <c r="BC767" s="237"/>
      <c r="BD767" s="235" t="str">
        <f>IF(F767="","",Tabla1[[#This Row],[sem 01]]&amp;Tabla1[[#This Row],[sem 02]]&amp;Tabla1[[#This Row],[sem 03]])</f>
        <v/>
      </c>
      <c r="BE767" s="236"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9"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10"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10"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10" t="str">
        <f>IF(Tabla1[[#This Row],[Fecha Inicio grupo]]="","",IFERROR(VLOOKUP(Tabla1[[#This Row],[Mes de Alta como miembro]],Parámetros!$AM$2:$AN$16,2,0),"01/01/1900"))</f>
        <v/>
      </c>
    </row>
    <row r="768" spans="1:63" ht="14.45">
      <c r="A768" s="69">
        <v>765</v>
      </c>
      <c r="B768" s="30"/>
      <c r="C768" s="35"/>
      <c r="D768" s="43"/>
      <c r="E768" s="65"/>
      <c r="F768" s="46"/>
      <c r="G768" s="46"/>
      <c r="H768" s="165"/>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1"/>
      <c r="P768" s="35"/>
      <c r="Q768" s="68"/>
      <c r="R768" s="68"/>
      <c r="S768" s="68"/>
      <c r="T768" s="68"/>
      <c r="U768" s="244" t="str">
        <f>IF(F768="","",Tabla1[[#This Row],[Fecha Inicio grupo]]+3*7-7)</f>
        <v/>
      </c>
      <c r="V768" s="245"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6"/>
      <c r="AP768" s="247" t="str">
        <f>IF(F768="","",IFERROR(VLOOKUP(SUBSTITUTE(SUBSTITUTE(Tabla1[[#This Row],[Uso Sistemas]],"T","P"),"N","F"),Parámetros!$M$2:$N$17,2,0),"Completar hasta 3ra sem. para evaluar a Probacionista"))</f>
        <v/>
      </c>
      <c r="AQ768" s="40"/>
      <c r="AR768" s="40"/>
      <c r="AS768" s="40"/>
      <c r="AT768" s="29"/>
      <c r="AU768" s="56"/>
      <c r="AV768" s="56"/>
      <c r="AW768" s="56"/>
      <c r="AX768" s="249" t="str">
        <f>IF(V768="","",EOMONTH(EDATE(Tabla1[[#This Row],[Fecha Finalización]],2),0))</f>
        <v/>
      </c>
      <c r="AY768" s="40"/>
      <c r="AZ768" s="250" t="str">
        <f>IF(V768="","",EOMONTH(EDATE(Tabla1[[#This Row],[Fecha Finalización]],3),0))</f>
        <v/>
      </c>
      <c r="BA768" s="40"/>
      <c r="BB768" s="40"/>
      <c r="BC768" s="237"/>
      <c r="BD768" s="235" t="str">
        <f>IF(F768="","",Tabla1[[#This Row],[sem 01]]&amp;Tabla1[[#This Row],[sem 02]]&amp;Tabla1[[#This Row],[sem 03]])</f>
        <v/>
      </c>
      <c r="BE768" s="236"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9"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10"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10"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10" t="str">
        <f>IF(Tabla1[[#This Row],[Fecha Inicio grupo]]="","",IFERROR(VLOOKUP(Tabla1[[#This Row],[Mes de Alta como miembro]],Parámetros!$AM$2:$AN$16,2,0),"01/01/1900"))</f>
        <v/>
      </c>
    </row>
    <row r="769" spans="1:63" ht="14.45">
      <c r="A769" s="69">
        <v>766</v>
      </c>
      <c r="B769" s="30"/>
      <c r="C769" s="35"/>
      <c r="D769" s="43"/>
      <c r="E769" s="65"/>
      <c r="F769" s="46"/>
      <c r="G769" s="46"/>
      <c r="H769" s="165"/>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1"/>
      <c r="P769" s="35"/>
      <c r="Q769" s="68"/>
      <c r="R769" s="68"/>
      <c r="S769" s="68"/>
      <c r="T769" s="68"/>
      <c r="U769" s="244" t="str">
        <f>IF(F769="","",Tabla1[[#This Row],[Fecha Inicio grupo]]+3*7-7)</f>
        <v/>
      </c>
      <c r="V769" s="245"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6"/>
      <c r="AP769" s="247" t="str">
        <f>IF(F769="","",IFERROR(VLOOKUP(SUBSTITUTE(SUBSTITUTE(Tabla1[[#This Row],[Uso Sistemas]],"T","P"),"N","F"),Parámetros!$M$2:$N$17,2,0),"Completar hasta 3ra sem. para evaluar a Probacionista"))</f>
        <v/>
      </c>
      <c r="AQ769" s="40"/>
      <c r="AR769" s="40"/>
      <c r="AS769" s="40"/>
      <c r="AT769" s="29"/>
      <c r="AU769" s="56"/>
      <c r="AV769" s="56"/>
      <c r="AW769" s="56"/>
      <c r="AX769" s="249" t="str">
        <f>IF(V769="","",EOMONTH(EDATE(Tabla1[[#This Row],[Fecha Finalización]],2),0))</f>
        <v/>
      </c>
      <c r="AY769" s="40"/>
      <c r="AZ769" s="250" t="str">
        <f>IF(V769="","",EOMONTH(EDATE(Tabla1[[#This Row],[Fecha Finalización]],3),0))</f>
        <v/>
      </c>
      <c r="BA769" s="40"/>
      <c r="BB769" s="40"/>
      <c r="BC769" s="237"/>
      <c r="BD769" s="235" t="str">
        <f>IF(F769="","",Tabla1[[#This Row],[sem 01]]&amp;Tabla1[[#This Row],[sem 02]]&amp;Tabla1[[#This Row],[sem 03]])</f>
        <v/>
      </c>
      <c r="BE769" s="236"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9"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10"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10"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10" t="str">
        <f>IF(Tabla1[[#This Row],[Fecha Inicio grupo]]="","",IFERROR(VLOOKUP(Tabla1[[#This Row],[Mes de Alta como miembro]],Parámetros!$AM$2:$AN$16,2,0),"01/01/1900"))</f>
        <v/>
      </c>
    </row>
    <row r="770" spans="1:63" ht="14.45">
      <c r="A770" s="69">
        <v>767</v>
      </c>
      <c r="B770" s="30"/>
      <c r="C770" s="35"/>
      <c r="D770" s="43"/>
      <c r="E770" s="65"/>
      <c r="F770" s="46"/>
      <c r="G770" s="46"/>
      <c r="H770" s="165"/>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1"/>
      <c r="P770" s="35"/>
      <c r="Q770" s="68"/>
      <c r="R770" s="68"/>
      <c r="S770" s="68"/>
      <c r="T770" s="68"/>
      <c r="U770" s="244" t="str">
        <f>IF(F770="","",Tabla1[[#This Row],[Fecha Inicio grupo]]+3*7-7)</f>
        <v/>
      </c>
      <c r="V770" s="245"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6"/>
      <c r="AP770" s="247" t="str">
        <f>IF(F770="","",IFERROR(VLOOKUP(SUBSTITUTE(SUBSTITUTE(Tabla1[[#This Row],[Uso Sistemas]],"T","P"),"N","F"),Parámetros!$M$2:$N$17,2,0),"Completar hasta 3ra sem. para evaluar a Probacionista"))</f>
        <v/>
      </c>
      <c r="AQ770" s="40"/>
      <c r="AR770" s="40"/>
      <c r="AS770" s="40"/>
      <c r="AT770" s="29"/>
      <c r="AU770" s="56"/>
      <c r="AV770" s="56"/>
      <c r="AW770" s="56"/>
      <c r="AX770" s="249" t="str">
        <f>IF(V770="","",EOMONTH(EDATE(Tabla1[[#This Row],[Fecha Finalización]],2),0))</f>
        <v/>
      </c>
      <c r="AY770" s="40"/>
      <c r="AZ770" s="250" t="str">
        <f>IF(V770="","",EOMONTH(EDATE(Tabla1[[#This Row],[Fecha Finalización]],3),0))</f>
        <v/>
      </c>
      <c r="BA770" s="40"/>
      <c r="BB770" s="40"/>
      <c r="BC770" s="237"/>
      <c r="BD770" s="235" t="str">
        <f>IF(F770="","",Tabla1[[#This Row],[sem 01]]&amp;Tabla1[[#This Row],[sem 02]]&amp;Tabla1[[#This Row],[sem 03]])</f>
        <v/>
      </c>
      <c r="BE770" s="236"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9"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10"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10"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10" t="str">
        <f>IF(Tabla1[[#This Row],[Fecha Inicio grupo]]="","",IFERROR(VLOOKUP(Tabla1[[#This Row],[Mes de Alta como miembro]],Parámetros!$AM$2:$AN$16,2,0),"01/01/1900"))</f>
        <v/>
      </c>
    </row>
    <row r="771" spans="1:63" ht="14.45">
      <c r="A771" s="69">
        <v>768</v>
      </c>
      <c r="B771" s="30"/>
      <c r="C771" s="35"/>
      <c r="D771" s="43"/>
      <c r="E771" s="65"/>
      <c r="F771" s="46"/>
      <c r="G771" s="46"/>
      <c r="H771" s="165"/>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1"/>
      <c r="P771" s="35"/>
      <c r="Q771" s="68"/>
      <c r="R771" s="68"/>
      <c r="S771" s="68"/>
      <c r="T771" s="68"/>
      <c r="U771" s="244" t="str">
        <f>IF(F771="","",Tabla1[[#This Row],[Fecha Inicio grupo]]+3*7-7)</f>
        <v/>
      </c>
      <c r="V771" s="245"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6"/>
      <c r="AP771" s="247" t="str">
        <f>IF(F771="","",IFERROR(VLOOKUP(SUBSTITUTE(SUBSTITUTE(Tabla1[[#This Row],[Uso Sistemas]],"T","P"),"N","F"),Parámetros!$M$2:$N$17,2,0),"Completar hasta 3ra sem. para evaluar a Probacionista"))</f>
        <v/>
      </c>
      <c r="AQ771" s="40"/>
      <c r="AR771" s="40"/>
      <c r="AS771" s="40"/>
      <c r="AT771" s="29"/>
      <c r="AU771" s="56"/>
      <c r="AV771" s="56"/>
      <c r="AW771" s="56"/>
      <c r="AX771" s="249" t="str">
        <f>IF(V771="","",EOMONTH(EDATE(Tabla1[[#This Row],[Fecha Finalización]],2),0))</f>
        <v/>
      </c>
      <c r="AY771" s="40"/>
      <c r="AZ771" s="250" t="str">
        <f>IF(V771="","",EOMONTH(EDATE(Tabla1[[#This Row],[Fecha Finalización]],3),0))</f>
        <v/>
      </c>
      <c r="BA771" s="40"/>
      <c r="BB771" s="40"/>
      <c r="BC771" s="237"/>
      <c r="BD771" s="235" t="str">
        <f>IF(F771="","",Tabla1[[#This Row],[sem 01]]&amp;Tabla1[[#This Row],[sem 02]]&amp;Tabla1[[#This Row],[sem 03]])</f>
        <v/>
      </c>
      <c r="BE771" s="236"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9"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10"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10"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10" t="str">
        <f>IF(Tabla1[[#This Row],[Fecha Inicio grupo]]="","",IFERROR(VLOOKUP(Tabla1[[#This Row],[Mes de Alta como miembro]],Parámetros!$AM$2:$AN$16,2,0),"01/01/1900"))</f>
        <v/>
      </c>
    </row>
    <row r="772" spans="1:63" ht="14.45">
      <c r="A772" s="69">
        <v>769</v>
      </c>
      <c r="B772" s="30"/>
      <c r="C772" s="35"/>
      <c r="D772" s="43"/>
      <c r="E772" s="65"/>
      <c r="F772" s="46"/>
      <c r="G772" s="46"/>
      <c r="H772" s="165"/>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1"/>
      <c r="P772" s="35"/>
      <c r="Q772" s="68"/>
      <c r="R772" s="68"/>
      <c r="S772" s="68"/>
      <c r="T772" s="68"/>
      <c r="U772" s="244" t="str">
        <f>IF(F772="","",Tabla1[[#This Row],[Fecha Inicio grupo]]+3*7-7)</f>
        <v/>
      </c>
      <c r="V772" s="245"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6"/>
      <c r="AP772" s="247" t="str">
        <f>IF(F772="","",IFERROR(VLOOKUP(SUBSTITUTE(SUBSTITUTE(Tabla1[[#This Row],[Uso Sistemas]],"T","P"),"N","F"),Parámetros!$M$2:$N$17,2,0),"Completar hasta 3ra sem. para evaluar a Probacionista"))</f>
        <v/>
      </c>
      <c r="AQ772" s="40"/>
      <c r="AR772" s="40"/>
      <c r="AS772" s="40"/>
      <c r="AT772" s="29"/>
      <c r="AU772" s="56"/>
      <c r="AV772" s="56"/>
      <c r="AW772" s="56"/>
      <c r="AX772" s="249" t="str">
        <f>IF(V772="","",EOMONTH(EDATE(Tabla1[[#This Row],[Fecha Finalización]],2),0))</f>
        <v/>
      </c>
      <c r="AY772" s="40"/>
      <c r="AZ772" s="250" t="str">
        <f>IF(V772="","",EOMONTH(EDATE(Tabla1[[#This Row],[Fecha Finalización]],3),0))</f>
        <v/>
      </c>
      <c r="BA772" s="40"/>
      <c r="BB772" s="40"/>
      <c r="BC772" s="237"/>
      <c r="BD772" s="235" t="str">
        <f>IF(F772="","",Tabla1[[#This Row],[sem 01]]&amp;Tabla1[[#This Row],[sem 02]]&amp;Tabla1[[#This Row],[sem 03]])</f>
        <v/>
      </c>
      <c r="BE772" s="236"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9"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10"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10"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10" t="str">
        <f>IF(Tabla1[[#This Row],[Fecha Inicio grupo]]="","",IFERROR(VLOOKUP(Tabla1[[#This Row],[Mes de Alta como miembro]],Parámetros!$AM$2:$AN$16,2,0),"01/01/1900"))</f>
        <v/>
      </c>
    </row>
    <row r="773" spans="1:63" ht="14.45">
      <c r="A773" s="69">
        <v>770</v>
      </c>
      <c r="B773" s="30"/>
      <c r="C773" s="35"/>
      <c r="D773" s="43"/>
      <c r="E773" s="65"/>
      <c r="F773" s="46"/>
      <c r="G773" s="46"/>
      <c r="H773" s="165"/>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1"/>
      <c r="P773" s="35"/>
      <c r="Q773" s="68"/>
      <c r="R773" s="68"/>
      <c r="S773" s="68"/>
      <c r="T773" s="68"/>
      <c r="U773" s="244" t="str">
        <f>IF(F773="","",Tabla1[[#This Row],[Fecha Inicio grupo]]+3*7-7)</f>
        <v/>
      </c>
      <c r="V773" s="245"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6"/>
      <c r="AP773" s="247" t="str">
        <f>IF(F773="","",IFERROR(VLOOKUP(SUBSTITUTE(SUBSTITUTE(Tabla1[[#This Row],[Uso Sistemas]],"T","P"),"N","F"),Parámetros!$M$2:$N$17,2,0),"Completar hasta 3ra sem. para evaluar a Probacionista"))</f>
        <v/>
      </c>
      <c r="AQ773" s="40"/>
      <c r="AR773" s="40"/>
      <c r="AS773" s="40"/>
      <c r="AT773" s="29"/>
      <c r="AU773" s="56"/>
      <c r="AV773" s="56"/>
      <c r="AW773" s="56"/>
      <c r="AX773" s="249" t="str">
        <f>IF(V773="","",EOMONTH(EDATE(Tabla1[[#This Row],[Fecha Finalización]],2),0))</f>
        <v/>
      </c>
      <c r="AY773" s="40"/>
      <c r="AZ773" s="250" t="str">
        <f>IF(V773="","",EOMONTH(EDATE(Tabla1[[#This Row],[Fecha Finalización]],3),0))</f>
        <v/>
      </c>
      <c r="BA773" s="40"/>
      <c r="BB773" s="40"/>
      <c r="BC773" s="237"/>
      <c r="BD773" s="235" t="str">
        <f>IF(F773="","",Tabla1[[#This Row],[sem 01]]&amp;Tabla1[[#This Row],[sem 02]]&amp;Tabla1[[#This Row],[sem 03]])</f>
        <v/>
      </c>
      <c r="BE773" s="236"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9"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10"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10"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10" t="str">
        <f>IF(Tabla1[[#This Row],[Fecha Inicio grupo]]="","",IFERROR(VLOOKUP(Tabla1[[#This Row],[Mes de Alta como miembro]],Parámetros!$AM$2:$AN$16,2,0),"01/01/1900"))</f>
        <v/>
      </c>
    </row>
    <row r="774" spans="1:63" ht="14.45">
      <c r="A774" s="69">
        <v>771</v>
      </c>
      <c r="B774" s="30"/>
      <c r="C774" s="35"/>
      <c r="D774" s="43"/>
      <c r="E774" s="65"/>
      <c r="F774" s="46"/>
      <c r="G774" s="46"/>
      <c r="H774" s="165"/>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1"/>
      <c r="P774" s="35"/>
      <c r="Q774" s="68"/>
      <c r="R774" s="68"/>
      <c r="S774" s="68"/>
      <c r="T774" s="68"/>
      <c r="U774" s="244" t="str">
        <f>IF(F774="","",Tabla1[[#This Row],[Fecha Inicio grupo]]+3*7-7)</f>
        <v/>
      </c>
      <c r="V774" s="245"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6"/>
      <c r="AP774" s="247" t="str">
        <f>IF(F774="","",IFERROR(VLOOKUP(SUBSTITUTE(SUBSTITUTE(Tabla1[[#This Row],[Uso Sistemas]],"T","P"),"N","F"),Parámetros!$M$2:$N$17,2,0),"Completar hasta 3ra sem. para evaluar a Probacionista"))</f>
        <v/>
      </c>
      <c r="AQ774" s="40"/>
      <c r="AR774" s="40"/>
      <c r="AS774" s="40"/>
      <c r="AT774" s="29"/>
      <c r="AU774" s="56"/>
      <c r="AV774" s="56"/>
      <c r="AW774" s="56"/>
      <c r="AX774" s="249" t="str">
        <f>IF(V774="","",EOMONTH(EDATE(Tabla1[[#This Row],[Fecha Finalización]],2),0))</f>
        <v/>
      </c>
      <c r="AY774" s="40"/>
      <c r="AZ774" s="250" t="str">
        <f>IF(V774="","",EOMONTH(EDATE(Tabla1[[#This Row],[Fecha Finalización]],3),0))</f>
        <v/>
      </c>
      <c r="BA774" s="40"/>
      <c r="BB774" s="40"/>
      <c r="BC774" s="237"/>
      <c r="BD774" s="235" t="str">
        <f>IF(F774="","",Tabla1[[#This Row],[sem 01]]&amp;Tabla1[[#This Row],[sem 02]]&amp;Tabla1[[#This Row],[sem 03]])</f>
        <v/>
      </c>
      <c r="BE774" s="236"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9"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10"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10"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10" t="str">
        <f>IF(Tabla1[[#This Row],[Fecha Inicio grupo]]="","",IFERROR(VLOOKUP(Tabla1[[#This Row],[Mes de Alta como miembro]],Parámetros!$AM$2:$AN$16,2,0),"01/01/1900"))</f>
        <v/>
      </c>
    </row>
    <row r="775" spans="1:63" ht="14.45">
      <c r="A775" s="69">
        <v>772</v>
      </c>
      <c r="B775" s="30"/>
      <c r="C775" s="35"/>
      <c r="D775" s="43"/>
      <c r="E775" s="65"/>
      <c r="F775" s="46"/>
      <c r="G775" s="46"/>
      <c r="H775" s="165"/>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1"/>
      <c r="P775" s="35"/>
      <c r="Q775" s="68"/>
      <c r="R775" s="68"/>
      <c r="S775" s="68"/>
      <c r="T775" s="68"/>
      <c r="U775" s="244" t="str">
        <f>IF(F775="","",Tabla1[[#This Row],[Fecha Inicio grupo]]+3*7-7)</f>
        <v/>
      </c>
      <c r="V775" s="245"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6"/>
      <c r="AP775" s="247" t="str">
        <f>IF(F775="","",IFERROR(VLOOKUP(SUBSTITUTE(SUBSTITUTE(Tabla1[[#This Row],[Uso Sistemas]],"T","P"),"N","F"),Parámetros!$M$2:$N$17,2,0),"Completar hasta 3ra sem. para evaluar a Probacionista"))</f>
        <v/>
      </c>
      <c r="AQ775" s="40"/>
      <c r="AR775" s="40"/>
      <c r="AS775" s="40"/>
      <c r="AT775" s="29"/>
      <c r="AU775" s="56"/>
      <c r="AV775" s="56"/>
      <c r="AW775" s="56"/>
      <c r="AX775" s="249" t="str">
        <f>IF(V775="","",EOMONTH(EDATE(Tabla1[[#This Row],[Fecha Finalización]],2),0))</f>
        <v/>
      </c>
      <c r="AY775" s="40"/>
      <c r="AZ775" s="250" t="str">
        <f>IF(V775="","",EOMONTH(EDATE(Tabla1[[#This Row],[Fecha Finalización]],3),0))</f>
        <v/>
      </c>
      <c r="BA775" s="40"/>
      <c r="BB775" s="40"/>
      <c r="BC775" s="237"/>
      <c r="BD775" s="235" t="str">
        <f>IF(F775="","",Tabla1[[#This Row],[sem 01]]&amp;Tabla1[[#This Row],[sem 02]]&amp;Tabla1[[#This Row],[sem 03]])</f>
        <v/>
      </c>
      <c r="BE775" s="236"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9"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10"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10"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10" t="str">
        <f>IF(Tabla1[[#This Row],[Fecha Inicio grupo]]="","",IFERROR(VLOOKUP(Tabla1[[#This Row],[Mes de Alta como miembro]],Parámetros!$AM$2:$AN$16,2,0),"01/01/1900"))</f>
        <v/>
      </c>
    </row>
    <row r="776" spans="1:63" ht="14.45">
      <c r="A776" s="69">
        <v>773</v>
      </c>
      <c r="B776" s="30"/>
      <c r="C776" s="35"/>
      <c r="D776" s="43"/>
      <c r="E776" s="65"/>
      <c r="F776" s="46"/>
      <c r="G776" s="46"/>
      <c r="H776" s="165"/>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1"/>
      <c r="P776" s="35"/>
      <c r="Q776" s="68"/>
      <c r="R776" s="68"/>
      <c r="S776" s="68"/>
      <c r="T776" s="68"/>
      <c r="U776" s="244" t="str">
        <f>IF(F776="","",Tabla1[[#This Row],[Fecha Inicio grupo]]+3*7-7)</f>
        <v/>
      </c>
      <c r="V776" s="245"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6"/>
      <c r="AP776" s="247" t="str">
        <f>IF(F776="","",IFERROR(VLOOKUP(SUBSTITUTE(SUBSTITUTE(Tabla1[[#This Row],[Uso Sistemas]],"T","P"),"N","F"),Parámetros!$M$2:$N$17,2,0),"Completar hasta 3ra sem. para evaluar a Probacionista"))</f>
        <v/>
      </c>
      <c r="AQ776" s="40"/>
      <c r="AR776" s="40"/>
      <c r="AS776" s="40"/>
      <c r="AT776" s="29"/>
      <c r="AU776" s="56"/>
      <c r="AV776" s="56"/>
      <c r="AW776" s="56"/>
      <c r="AX776" s="249" t="str">
        <f>IF(V776="","",EOMONTH(EDATE(Tabla1[[#This Row],[Fecha Finalización]],2),0))</f>
        <v/>
      </c>
      <c r="AY776" s="40"/>
      <c r="AZ776" s="250" t="str">
        <f>IF(V776="","",EOMONTH(EDATE(Tabla1[[#This Row],[Fecha Finalización]],3),0))</f>
        <v/>
      </c>
      <c r="BA776" s="40"/>
      <c r="BB776" s="40"/>
      <c r="BC776" s="237"/>
      <c r="BD776" s="235" t="str">
        <f>IF(F776="","",Tabla1[[#This Row],[sem 01]]&amp;Tabla1[[#This Row],[sem 02]]&amp;Tabla1[[#This Row],[sem 03]])</f>
        <v/>
      </c>
      <c r="BE776" s="236"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9"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10"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10"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10" t="str">
        <f>IF(Tabla1[[#This Row],[Fecha Inicio grupo]]="","",IFERROR(VLOOKUP(Tabla1[[#This Row],[Mes de Alta como miembro]],Parámetros!$AM$2:$AN$16,2,0),"01/01/1900"))</f>
        <v/>
      </c>
    </row>
    <row r="777" spans="1:63" ht="14.45">
      <c r="A777" s="69">
        <v>774</v>
      </c>
      <c r="B777" s="30"/>
      <c r="C777" s="35"/>
      <c r="D777" s="43"/>
      <c r="E777" s="65"/>
      <c r="F777" s="46"/>
      <c r="G777" s="46"/>
      <c r="H777" s="165"/>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1"/>
      <c r="P777" s="35"/>
      <c r="Q777" s="68"/>
      <c r="R777" s="68"/>
      <c r="S777" s="68"/>
      <c r="T777" s="68"/>
      <c r="U777" s="244" t="str">
        <f>IF(F777="","",Tabla1[[#This Row],[Fecha Inicio grupo]]+3*7-7)</f>
        <v/>
      </c>
      <c r="V777" s="245"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6"/>
      <c r="AP777" s="247" t="str">
        <f>IF(F777="","",IFERROR(VLOOKUP(SUBSTITUTE(SUBSTITUTE(Tabla1[[#This Row],[Uso Sistemas]],"T","P"),"N","F"),Parámetros!$M$2:$N$17,2,0),"Completar hasta 3ra sem. para evaluar a Probacionista"))</f>
        <v/>
      </c>
      <c r="AQ777" s="40"/>
      <c r="AR777" s="40"/>
      <c r="AS777" s="40"/>
      <c r="AT777" s="29"/>
      <c r="AU777" s="56"/>
      <c r="AV777" s="56"/>
      <c r="AW777" s="56"/>
      <c r="AX777" s="249" t="str">
        <f>IF(V777="","",EOMONTH(EDATE(Tabla1[[#This Row],[Fecha Finalización]],2),0))</f>
        <v/>
      </c>
      <c r="AY777" s="40"/>
      <c r="AZ777" s="250" t="str">
        <f>IF(V777="","",EOMONTH(EDATE(Tabla1[[#This Row],[Fecha Finalización]],3),0))</f>
        <v/>
      </c>
      <c r="BA777" s="40"/>
      <c r="BB777" s="40"/>
      <c r="BC777" s="237"/>
      <c r="BD777" s="235" t="str">
        <f>IF(F777="","",Tabla1[[#This Row],[sem 01]]&amp;Tabla1[[#This Row],[sem 02]]&amp;Tabla1[[#This Row],[sem 03]])</f>
        <v/>
      </c>
      <c r="BE777" s="236"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9"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10"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10"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10" t="str">
        <f>IF(Tabla1[[#This Row],[Fecha Inicio grupo]]="","",IFERROR(VLOOKUP(Tabla1[[#This Row],[Mes de Alta como miembro]],Parámetros!$AM$2:$AN$16,2,0),"01/01/1900"))</f>
        <v/>
      </c>
    </row>
    <row r="778" spans="1:63" ht="14.45">
      <c r="A778" s="69">
        <v>775</v>
      </c>
      <c r="B778" s="30"/>
      <c r="C778" s="35"/>
      <c r="D778" s="43"/>
      <c r="E778" s="65"/>
      <c r="F778" s="46"/>
      <c r="G778" s="46"/>
      <c r="H778" s="165"/>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1"/>
      <c r="P778" s="35"/>
      <c r="Q778" s="68"/>
      <c r="R778" s="68"/>
      <c r="S778" s="68"/>
      <c r="T778" s="68"/>
      <c r="U778" s="244" t="str">
        <f>IF(F778="","",Tabla1[[#This Row],[Fecha Inicio grupo]]+3*7-7)</f>
        <v/>
      </c>
      <c r="V778" s="245"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6"/>
      <c r="AP778" s="247" t="str">
        <f>IF(F778="","",IFERROR(VLOOKUP(SUBSTITUTE(SUBSTITUTE(Tabla1[[#This Row],[Uso Sistemas]],"T","P"),"N","F"),Parámetros!$M$2:$N$17,2,0),"Completar hasta 3ra sem. para evaluar a Probacionista"))</f>
        <v/>
      </c>
      <c r="AQ778" s="40"/>
      <c r="AR778" s="40"/>
      <c r="AS778" s="40"/>
      <c r="AT778" s="29"/>
      <c r="AU778" s="56"/>
      <c r="AV778" s="56"/>
      <c r="AW778" s="56"/>
      <c r="AX778" s="249" t="str">
        <f>IF(V778="","",EOMONTH(EDATE(Tabla1[[#This Row],[Fecha Finalización]],2),0))</f>
        <v/>
      </c>
      <c r="AY778" s="40"/>
      <c r="AZ778" s="250" t="str">
        <f>IF(V778="","",EOMONTH(EDATE(Tabla1[[#This Row],[Fecha Finalización]],3),0))</f>
        <v/>
      </c>
      <c r="BA778" s="40"/>
      <c r="BB778" s="40"/>
      <c r="BC778" s="237"/>
      <c r="BD778" s="235" t="str">
        <f>IF(F778="","",Tabla1[[#This Row],[sem 01]]&amp;Tabla1[[#This Row],[sem 02]]&amp;Tabla1[[#This Row],[sem 03]])</f>
        <v/>
      </c>
      <c r="BE778" s="236"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9"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10"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10"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10" t="str">
        <f>IF(Tabla1[[#This Row],[Fecha Inicio grupo]]="","",IFERROR(VLOOKUP(Tabla1[[#This Row],[Mes de Alta como miembro]],Parámetros!$AM$2:$AN$16,2,0),"01/01/1900"))</f>
        <v/>
      </c>
    </row>
    <row r="779" spans="1:63" ht="14.45">
      <c r="A779" s="69">
        <v>776</v>
      </c>
      <c r="B779" s="30"/>
      <c r="C779" s="35"/>
      <c r="D779" s="43"/>
      <c r="E779" s="65"/>
      <c r="F779" s="46"/>
      <c r="G779" s="46"/>
      <c r="H779" s="165"/>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1"/>
      <c r="P779" s="35"/>
      <c r="Q779" s="68"/>
      <c r="R779" s="68"/>
      <c r="S779" s="68"/>
      <c r="T779" s="68"/>
      <c r="U779" s="244" t="str">
        <f>IF(F779="","",Tabla1[[#This Row],[Fecha Inicio grupo]]+3*7-7)</f>
        <v/>
      </c>
      <c r="V779" s="245"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6"/>
      <c r="AP779" s="247" t="str">
        <f>IF(F779="","",IFERROR(VLOOKUP(SUBSTITUTE(SUBSTITUTE(Tabla1[[#This Row],[Uso Sistemas]],"T","P"),"N","F"),Parámetros!$M$2:$N$17,2,0),"Completar hasta 3ra sem. para evaluar a Probacionista"))</f>
        <v/>
      </c>
      <c r="AQ779" s="40"/>
      <c r="AR779" s="40"/>
      <c r="AS779" s="40"/>
      <c r="AT779" s="29"/>
      <c r="AU779" s="56"/>
      <c r="AV779" s="56"/>
      <c r="AW779" s="56"/>
      <c r="AX779" s="249" t="str">
        <f>IF(V779="","",EOMONTH(EDATE(Tabla1[[#This Row],[Fecha Finalización]],2),0))</f>
        <v/>
      </c>
      <c r="AY779" s="40"/>
      <c r="AZ779" s="250" t="str">
        <f>IF(V779="","",EOMONTH(EDATE(Tabla1[[#This Row],[Fecha Finalización]],3),0))</f>
        <v/>
      </c>
      <c r="BA779" s="40"/>
      <c r="BB779" s="40"/>
      <c r="BC779" s="237"/>
      <c r="BD779" s="235" t="str">
        <f>IF(F779="","",Tabla1[[#This Row],[sem 01]]&amp;Tabla1[[#This Row],[sem 02]]&amp;Tabla1[[#This Row],[sem 03]])</f>
        <v/>
      </c>
      <c r="BE779" s="236"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9"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10"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10"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10" t="str">
        <f>IF(Tabla1[[#This Row],[Fecha Inicio grupo]]="","",IFERROR(VLOOKUP(Tabla1[[#This Row],[Mes de Alta como miembro]],Parámetros!$AM$2:$AN$16,2,0),"01/01/1900"))</f>
        <v/>
      </c>
    </row>
    <row r="780" spans="1:63" ht="14.45">
      <c r="A780" s="69">
        <v>777</v>
      </c>
      <c r="B780" s="30"/>
      <c r="C780" s="35"/>
      <c r="D780" s="43"/>
      <c r="E780" s="65"/>
      <c r="F780" s="46"/>
      <c r="G780" s="46"/>
      <c r="H780" s="165"/>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1"/>
      <c r="P780" s="35"/>
      <c r="Q780" s="68"/>
      <c r="R780" s="68"/>
      <c r="S780" s="68"/>
      <c r="T780" s="68"/>
      <c r="U780" s="244" t="str">
        <f>IF(F780="","",Tabla1[[#This Row],[Fecha Inicio grupo]]+3*7-7)</f>
        <v/>
      </c>
      <c r="V780" s="245"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6"/>
      <c r="AP780" s="247" t="str">
        <f>IF(F780="","",IFERROR(VLOOKUP(SUBSTITUTE(SUBSTITUTE(Tabla1[[#This Row],[Uso Sistemas]],"T","P"),"N","F"),Parámetros!$M$2:$N$17,2,0),"Completar hasta 3ra sem. para evaluar a Probacionista"))</f>
        <v/>
      </c>
      <c r="AQ780" s="40"/>
      <c r="AR780" s="40"/>
      <c r="AS780" s="40"/>
      <c r="AT780" s="29"/>
      <c r="AU780" s="56"/>
      <c r="AV780" s="56"/>
      <c r="AW780" s="56"/>
      <c r="AX780" s="249" t="str">
        <f>IF(V780="","",EOMONTH(EDATE(Tabla1[[#This Row],[Fecha Finalización]],2),0))</f>
        <v/>
      </c>
      <c r="AY780" s="40"/>
      <c r="AZ780" s="250" t="str">
        <f>IF(V780="","",EOMONTH(EDATE(Tabla1[[#This Row],[Fecha Finalización]],3),0))</f>
        <v/>
      </c>
      <c r="BA780" s="40"/>
      <c r="BB780" s="40"/>
      <c r="BC780" s="237"/>
      <c r="BD780" s="235" t="str">
        <f>IF(F780="","",Tabla1[[#This Row],[sem 01]]&amp;Tabla1[[#This Row],[sem 02]]&amp;Tabla1[[#This Row],[sem 03]])</f>
        <v/>
      </c>
      <c r="BE780" s="236"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9"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10"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10"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10" t="str">
        <f>IF(Tabla1[[#This Row],[Fecha Inicio grupo]]="","",IFERROR(VLOOKUP(Tabla1[[#This Row],[Mes de Alta como miembro]],Parámetros!$AM$2:$AN$16,2,0),"01/01/1900"))</f>
        <v/>
      </c>
    </row>
    <row r="781" spans="1:63" ht="14.45">
      <c r="A781" s="69">
        <v>778</v>
      </c>
      <c r="B781" s="30"/>
      <c r="C781" s="35"/>
      <c r="D781" s="43"/>
      <c r="E781" s="65"/>
      <c r="F781" s="46"/>
      <c r="G781" s="46"/>
      <c r="H781" s="165"/>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1"/>
      <c r="P781" s="35"/>
      <c r="Q781" s="68"/>
      <c r="R781" s="68"/>
      <c r="S781" s="68"/>
      <c r="T781" s="68"/>
      <c r="U781" s="244" t="str">
        <f>IF(F781="","",Tabla1[[#This Row],[Fecha Inicio grupo]]+3*7-7)</f>
        <v/>
      </c>
      <c r="V781" s="245"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6"/>
      <c r="AP781" s="247" t="str">
        <f>IF(F781="","",IFERROR(VLOOKUP(SUBSTITUTE(SUBSTITUTE(Tabla1[[#This Row],[Uso Sistemas]],"T","P"),"N","F"),Parámetros!$M$2:$N$17,2,0),"Completar hasta 3ra sem. para evaluar a Probacionista"))</f>
        <v/>
      </c>
      <c r="AQ781" s="40"/>
      <c r="AR781" s="40"/>
      <c r="AS781" s="40"/>
      <c r="AT781" s="29"/>
      <c r="AU781" s="56"/>
      <c r="AV781" s="56"/>
      <c r="AW781" s="56"/>
      <c r="AX781" s="249" t="str">
        <f>IF(V781="","",EOMONTH(EDATE(Tabla1[[#This Row],[Fecha Finalización]],2),0))</f>
        <v/>
      </c>
      <c r="AY781" s="40"/>
      <c r="AZ781" s="250" t="str">
        <f>IF(V781="","",EOMONTH(EDATE(Tabla1[[#This Row],[Fecha Finalización]],3),0))</f>
        <v/>
      </c>
      <c r="BA781" s="40"/>
      <c r="BB781" s="40"/>
      <c r="BC781" s="237"/>
      <c r="BD781" s="235" t="str">
        <f>IF(F781="","",Tabla1[[#This Row],[sem 01]]&amp;Tabla1[[#This Row],[sem 02]]&amp;Tabla1[[#This Row],[sem 03]])</f>
        <v/>
      </c>
      <c r="BE781" s="236"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9"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10"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10"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10" t="str">
        <f>IF(Tabla1[[#This Row],[Fecha Inicio grupo]]="","",IFERROR(VLOOKUP(Tabla1[[#This Row],[Mes de Alta como miembro]],Parámetros!$AM$2:$AN$16,2,0),"01/01/1900"))</f>
        <v/>
      </c>
    </row>
    <row r="782" spans="1:63" ht="14.45">
      <c r="A782" s="69">
        <v>779</v>
      </c>
      <c r="B782" s="30"/>
      <c r="C782" s="35"/>
      <c r="D782" s="43"/>
      <c r="E782" s="65"/>
      <c r="F782" s="46"/>
      <c r="G782" s="46"/>
      <c r="H782" s="165"/>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1"/>
      <c r="P782" s="35"/>
      <c r="Q782" s="68"/>
      <c r="R782" s="68"/>
      <c r="S782" s="68"/>
      <c r="T782" s="68"/>
      <c r="U782" s="244" t="str">
        <f>IF(F782="","",Tabla1[[#This Row],[Fecha Inicio grupo]]+3*7-7)</f>
        <v/>
      </c>
      <c r="V782" s="245"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6"/>
      <c r="AP782" s="247" t="str">
        <f>IF(F782="","",IFERROR(VLOOKUP(SUBSTITUTE(SUBSTITUTE(Tabla1[[#This Row],[Uso Sistemas]],"T","P"),"N","F"),Parámetros!$M$2:$N$17,2,0),"Completar hasta 3ra sem. para evaluar a Probacionista"))</f>
        <v/>
      </c>
      <c r="AQ782" s="40"/>
      <c r="AR782" s="40"/>
      <c r="AS782" s="40"/>
      <c r="AT782" s="29"/>
      <c r="AU782" s="56"/>
      <c r="AV782" s="56"/>
      <c r="AW782" s="56"/>
      <c r="AX782" s="249" t="str">
        <f>IF(V782="","",EOMONTH(EDATE(Tabla1[[#This Row],[Fecha Finalización]],2),0))</f>
        <v/>
      </c>
      <c r="AY782" s="40"/>
      <c r="AZ782" s="250" t="str">
        <f>IF(V782="","",EOMONTH(EDATE(Tabla1[[#This Row],[Fecha Finalización]],3),0))</f>
        <v/>
      </c>
      <c r="BA782" s="40"/>
      <c r="BB782" s="40"/>
      <c r="BC782" s="237"/>
      <c r="BD782" s="235" t="str">
        <f>IF(F782="","",Tabla1[[#This Row],[sem 01]]&amp;Tabla1[[#This Row],[sem 02]]&amp;Tabla1[[#This Row],[sem 03]])</f>
        <v/>
      </c>
      <c r="BE782" s="236"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9"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10"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10"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10" t="str">
        <f>IF(Tabla1[[#This Row],[Fecha Inicio grupo]]="","",IFERROR(VLOOKUP(Tabla1[[#This Row],[Mes de Alta como miembro]],Parámetros!$AM$2:$AN$16,2,0),"01/01/1900"))</f>
        <v/>
      </c>
    </row>
    <row r="783" spans="1:63" ht="14.45">
      <c r="A783" s="69">
        <v>780</v>
      </c>
      <c r="B783" s="30"/>
      <c r="C783" s="35"/>
      <c r="D783" s="43"/>
      <c r="E783" s="65"/>
      <c r="F783" s="46"/>
      <c r="G783" s="46"/>
      <c r="H783" s="165"/>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1"/>
      <c r="P783" s="35"/>
      <c r="Q783" s="68"/>
      <c r="R783" s="68"/>
      <c r="S783" s="68"/>
      <c r="T783" s="68"/>
      <c r="U783" s="244" t="str">
        <f>IF(F783="","",Tabla1[[#This Row],[Fecha Inicio grupo]]+3*7-7)</f>
        <v/>
      </c>
      <c r="V783" s="245"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6"/>
      <c r="AP783" s="247" t="str">
        <f>IF(F783="","",IFERROR(VLOOKUP(SUBSTITUTE(SUBSTITUTE(Tabla1[[#This Row],[Uso Sistemas]],"T","P"),"N","F"),Parámetros!$M$2:$N$17,2,0),"Completar hasta 3ra sem. para evaluar a Probacionista"))</f>
        <v/>
      </c>
      <c r="AQ783" s="40"/>
      <c r="AR783" s="40"/>
      <c r="AS783" s="40"/>
      <c r="AT783" s="29"/>
      <c r="AU783" s="56"/>
      <c r="AV783" s="56"/>
      <c r="AW783" s="56"/>
      <c r="AX783" s="249" t="str">
        <f>IF(V783="","",EOMONTH(EDATE(Tabla1[[#This Row],[Fecha Finalización]],2),0))</f>
        <v/>
      </c>
      <c r="AY783" s="40"/>
      <c r="AZ783" s="250" t="str">
        <f>IF(V783="","",EOMONTH(EDATE(Tabla1[[#This Row],[Fecha Finalización]],3),0))</f>
        <v/>
      </c>
      <c r="BA783" s="40"/>
      <c r="BB783" s="40"/>
      <c r="BC783" s="237"/>
      <c r="BD783" s="235" t="str">
        <f>IF(F783="","",Tabla1[[#This Row],[sem 01]]&amp;Tabla1[[#This Row],[sem 02]]&amp;Tabla1[[#This Row],[sem 03]])</f>
        <v/>
      </c>
      <c r="BE783" s="236"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9"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10"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10"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10" t="str">
        <f>IF(Tabla1[[#This Row],[Fecha Inicio grupo]]="","",IFERROR(VLOOKUP(Tabla1[[#This Row],[Mes de Alta como miembro]],Parámetros!$AM$2:$AN$16,2,0),"01/01/1900"))</f>
        <v/>
      </c>
    </row>
    <row r="784" spans="1:63" ht="14.45">
      <c r="A784" s="69">
        <v>781</v>
      </c>
      <c r="B784" s="30"/>
      <c r="C784" s="35"/>
      <c r="D784" s="43"/>
      <c r="E784" s="65"/>
      <c r="F784" s="46"/>
      <c r="G784" s="46"/>
      <c r="H784" s="165"/>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1"/>
      <c r="P784" s="35"/>
      <c r="Q784" s="68"/>
      <c r="R784" s="68"/>
      <c r="S784" s="68"/>
      <c r="T784" s="68"/>
      <c r="U784" s="244" t="str">
        <f>IF(F784="","",Tabla1[[#This Row],[Fecha Inicio grupo]]+3*7-7)</f>
        <v/>
      </c>
      <c r="V784" s="245"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6"/>
      <c r="AP784" s="247" t="str">
        <f>IF(F784="","",IFERROR(VLOOKUP(SUBSTITUTE(SUBSTITUTE(Tabla1[[#This Row],[Uso Sistemas]],"T","P"),"N","F"),Parámetros!$M$2:$N$17,2,0),"Completar hasta 3ra sem. para evaluar a Probacionista"))</f>
        <v/>
      </c>
      <c r="AQ784" s="40"/>
      <c r="AR784" s="40"/>
      <c r="AS784" s="40"/>
      <c r="AT784" s="29"/>
      <c r="AU784" s="56"/>
      <c r="AV784" s="56"/>
      <c r="AW784" s="56"/>
      <c r="AX784" s="249" t="str">
        <f>IF(V784="","",EOMONTH(EDATE(Tabla1[[#This Row],[Fecha Finalización]],2),0))</f>
        <v/>
      </c>
      <c r="AY784" s="40"/>
      <c r="AZ784" s="250" t="str">
        <f>IF(V784="","",EOMONTH(EDATE(Tabla1[[#This Row],[Fecha Finalización]],3),0))</f>
        <v/>
      </c>
      <c r="BA784" s="40"/>
      <c r="BB784" s="40"/>
      <c r="BC784" s="237"/>
      <c r="BD784" s="235" t="str">
        <f>IF(F784="","",Tabla1[[#This Row],[sem 01]]&amp;Tabla1[[#This Row],[sem 02]]&amp;Tabla1[[#This Row],[sem 03]])</f>
        <v/>
      </c>
      <c r="BE784" s="236"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9"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10"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10"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10" t="str">
        <f>IF(Tabla1[[#This Row],[Fecha Inicio grupo]]="","",IFERROR(VLOOKUP(Tabla1[[#This Row],[Mes de Alta como miembro]],Parámetros!$AM$2:$AN$16,2,0),"01/01/1900"))</f>
        <v/>
      </c>
    </row>
    <row r="785" spans="1:63" ht="14.45">
      <c r="A785" s="69">
        <v>782</v>
      </c>
      <c r="B785" s="30"/>
      <c r="C785" s="35"/>
      <c r="D785" s="43"/>
      <c r="E785" s="65"/>
      <c r="F785" s="46"/>
      <c r="G785" s="46"/>
      <c r="H785" s="165"/>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1"/>
      <c r="P785" s="35"/>
      <c r="Q785" s="68"/>
      <c r="R785" s="68"/>
      <c r="S785" s="68"/>
      <c r="T785" s="68"/>
      <c r="U785" s="244" t="str">
        <f>IF(F785="","",Tabla1[[#This Row],[Fecha Inicio grupo]]+3*7-7)</f>
        <v/>
      </c>
      <c r="V785" s="245"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6"/>
      <c r="AP785" s="247" t="str">
        <f>IF(F785="","",IFERROR(VLOOKUP(SUBSTITUTE(SUBSTITUTE(Tabla1[[#This Row],[Uso Sistemas]],"T","P"),"N","F"),Parámetros!$M$2:$N$17,2,0),"Completar hasta 3ra sem. para evaluar a Probacionista"))</f>
        <v/>
      </c>
      <c r="AQ785" s="40"/>
      <c r="AR785" s="40"/>
      <c r="AS785" s="40"/>
      <c r="AT785" s="29"/>
      <c r="AU785" s="56"/>
      <c r="AV785" s="56"/>
      <c r="AW785" s="56"/>
      <c r="AX785" s="249" t="str">
        <f>IF(V785="","",EOMONTH(EDATE(Tabla1[[#This Row],[Fecha Finalización]],2),0))</f>
        <v/>
      </c>
      <c r="AY785" s="40"/>
      <c r="AZ785" s="250" t="str">
        <f>IF(V785="","",EOMONTH(EDATE(Tabla1[[#This Row],[Fecha Finalización]],3),0))</f>
        <v/>
      </c>
      <c r="BA785" s="40"/>
      <c r="BB785" s="40"/>
      <c r="BC785" s="237"/>
      <c r="BD785" s="235" t="str">
        <f>IF(F785="","",Tabla1[[#This Row],[sem 01]]&amp;Tabla1[[#This Row],[sem 02]]&amp;Tabla1[[#This Row],[sem 03]])</f>
        <v/>
      </c>
      <c r="BE785" s="236"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9"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10"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10"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10" t="str">
        <f>IF(Tabla1[[#This Row],[Fecha Inicio grupo]]="","",IFERROR(VLOOKUP(Tabla1[[#This Row],[Mes de Alta como miembro]],Parámetros!$AM$2:$AN$16,2,0),"01/01/1900"))</f>
        <v/>
      </c>
    </row>
    <row r="786" spans="1:63" ht="14.45">
      <c r="A786" s="69">
        <v>783</v>
      </c>
      <c r="B786" s="30"/>
      <c r="C786" s="35"/>
      <c r="D786" s="43"/>
      <c r="E786" s="65"/>
      <c r="F786" s="46"/>
      <c r="G786" s="46"/>
      <c r="H786" s="165"/>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1"/>
      <c r="P786" s="35"/>
      <c r="Q786" s="68"/>
      <c r="R786" s="68"/>
      <c r="S786" s="68"/>
      <c r="T786" s="68"/>
      <c r="U786" s="244" t="str">
        <f>IF(F786="","",Tabla1[[#This Row],[Fecha Inicio grupo]]+3*7-7)</f>
        <v/>
      </c>
      <c r="V786" s="245"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6"/>
      <c r="AP786" s="247" t="str">
        <f>IF(F786="","",IFERROR(VLOOKUP(SUBSTITUTE(SUBSTITUTE(Tabla1[[#This Row],[Uso Sistemas]],"T","P"),"N","F"),Parámetros!$M$2:$N$17,2,0),"Completar hasta 3ra sem. para evaluar a Probacionista"))</f>
        <v/>
      </c>
      <c r="AQ786" s="40"/>
      <c r="AR786" s="40"/>
      <c r="AS786" s="40"/>
      <c r="AT786" s="29"/>
      <c r="AU786" s="56"/>
      <c r="AV786" s="56"/>
      <c r="AW786" s="56"/>
      <c r="AX786" s="249" t="str">
        <f>IF(V786="","",EOMONTH(EDATE(Tabla1[[#This Row],[Fecha Finalización]],2),0))</f>
        <v/>
      </c>
      <c r="AY786" s="40"/>
      <c r="AZ786" s="250" t="str">
        <f>IF(V786="","",EOMONTH(EDATE(Tabla1[[#This Row],[Fecha Finalización]],3),0))</f>
        <v/>
      </c>
      <c r="BA786" s="40"/>
      <c r="BB786" s="40"/>
      <c r="BC786" s="237"/>
      <c r="BD786" s="235" t="str">
        <f>IF(F786="","",Tabla1[[#This Row],[sem 01]]&amp;Tabla1[[#This Row],[sem 02]]&amp;Tabla1[[#This Row],[sem 03]])</f>
        <v/>
      </c>
      <c r="BE786" s="236"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9"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10"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10"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10" t="str">
        <f>IF(Tabla1[[#This Row],[Fecha Inicio grupo]]="","",IFERROR(VLOOKUP(Tabla1[[#This Row],[Mes de Alta como miembro]],Parámetros!$AM$2:$AN$16,2,0),"01/01/1900"))</f>
        <v/>
      </c>
    </row>
    <row r="787" spans="1:63" ht="14.45">
      <c r="A787" s="69">
        <v>784</v>
      </c>
      <c r="B787" s="30"/>
      <c r="C787" s="35"/>
      <c r="D787" s="43"/>
      <c r="E787" s="65"/>
      <c r="F787" s="46"/>
      <c r="G787" s="46"/>
      <c r="H787" s="165"/>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1"/>
      <c r="P787" s="35"/>
      <c r="Q787" s="68"/>
      <c r="R787" s="68"/>
      <c r="S787" s="68"/>
      <c r="T787" s="68"/>
      <c r="U787" s="244" t="str">
        <f>IF(F787="","",Tabla1[[#This Row],[Fecha Inicio grupo]]+3*7-7)</f>
        <v/>
      </c>
      <c r="V787" s="245"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6"/>
      <c r="AP787" s="247" t="str">
        <f>IF(F787="","",IFERROR(VLOOKUP(SUBSTITUTE(SUBSTITUTE(Tabla1[[#This Row],[Uso Sistemas]],"T","P"),"N","F"),Parámetros!$M$2:$N$17,2,0),"Completar hasta 3ra sem. para evaluar a Probacionista"))</f>
        <v/>
      </c>
      <c r="AQ787" s="40"/>
      <c r="AR787" s="40"/>
      <c r="AS787" s="40"/>
      <c r="AT787" s="29"/>
      <c r="AU787" s="56"/>
      <c r="AV787" s="56"/>
      <c r="AW787" s="56"/>
      <c r="AX787" s="249" t="str">
        <f>IF(V787="","",EOMONTH(EDATE(Tabla1[[#This Row],[Fecha Finalización]],2),0))</f>
        <v/>
      </c>
      <c r="AY787" s="40"/>
      <c r="AZ787" s="250" t="str">
        <f>IF(V787="","",EOMONTH(EDATE(Tabla1[[#This Row],[Fecha Finalización]],3),0))</f>
        <v/>
      </c>
      <c r="BA787" s="40"/>
      <c r="BB787" s="40"/>
      <c r="BC787" s="237"/>
      <c r="BD787" s="235" t="str">
        <f>IF(F787="","",Tabla1[[#This Row],[sem 01]]&amp;Tabla1[[#This Row],[sem 02]]&amp;Tabla1[[#This Row],[sem 03]])</f>
        <v/>
      </c>
      <c r="BE787" s="236"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9"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10"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10"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10" t="str">
        <f>IF(Tabla1[[#This Row],[Fecha Inicio grupo]]="","",IFERROR(VLOOKUP(Tabla1[[#This Row],[Mes de Alta como miembro]],Parámetros!$AM$2:$AN$16,2,0),"01/01/1900"))</f>
        <v/>
      </c>
    </row>
    <row r="788" spans="1:63" ht="14.45">
      <c r="A788" s="69">
        <v>785</v>
      </c>
      <c r="B788" s="30"/>
      <c r="C788" s="35"/>
      <c r="D788" s="43"/>
      <c r="E788" s="65"/>
      <c r="F788" s="46"/>
      <c r="G788" s="46"/>
      <c r="H788" s="165"/>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1"/>
      <c r="P788" s="35"/>
      <c r="Q788" s="68"/>
      <c r="R788" s="68"/>
      <c r="S788" s="68"/>
      <c r="T788" s="68"/>
      <c r="U788" s="244" t="str">
        <f>IF(F788="","",Tabla1[[#This Row],[Fecha Inicio grupo]]+3*7-7)</f>
        <v/>
      </c>
      <c r="V788" s="245"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6"/>
      <c r="AP788" s="247" t="str">
        <f>IF(F788="","",IFERROR(VLOOKUP(SUBSTITUTE(SUBSTITUTE(Tabla1[[#This Row],[Uso Sistemas]],"T","P"),"N","F"),Parámetros!$M$2:$N$17,2,0),"Completar hasta 3ra sem. para evaluar a Probacionista"))</f>
        <v/>
      </c>
      <c r="AQ788" s="40"/>
      <c r="AR788" s="40"/>
      <c r="AS788" s="40"/>
      <c r="AT788" s="29"/>
      <c r="AU788" s="56"/>
      <c r="AV788" s="56"/>
      <c r="AW788" s="56"/>
      <c r="AX788" s="249" t="str">
        <f>IF(V788="","",EOMONTH(EDATE(Tabla1[[#This Row],[Fecha Finalización]],2),0))</f>
        <v/>
      </c>
      <c r="AY788" s="40"/>
      <c r="AZ788" s="250" t="str">
        <f>IF(V788="","",EOMONTH(EDATE(Tabla1[[#This Row],[Fecha Finalización]],3),0))</f>
        <v/>
      </c>
      <c r="BA788" s="40"/>
      <c r="BB788" s="40"/>
      <c r="BC788" s="237"/>
      <c r="BD788" s="235" t="str">
        <f>IF(F788="","",Tabla1[[#This Row],[sem 01]]&amp;Tabla1[[#This Row],[sem 02]]&amp;Tabla1[[#This Row],[sem 03]])</f>
        <v/>
      </c>
      <c r="BE788" s="236"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9"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10"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10"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10" t="str">
        <f>IF(Tabla1[[#This Row],[Fecha Inicio grupo]]="","",IFERROR(VLOOKUP(Tabla1[[#This Row],[Mes de Alta como miembro]],Parámetros!$AM$2:$AN$16,2,0),"01/01/1900"))</f>
        <v/>
      </c>
    </row>
    <row r="789" spans="1:63" ht="14.45">
      <c r="A789" s="69">
        <v>786</v>
      </c>
      <c r="B789" s="30"/>
      <c r="C789" s="35"/>
      <c r="D789" s="43"/>
      <c r="E789" s="65"/>
      <c r="F789" s="46"/>
      <c r="G789" s="46"/>
      <c r="H789" s="165"/>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1"/>
      <c r="P789" s="35"/>
      <c r="Q789" s="68"/>
      <c r="R789" s="68"/>
      <c r="S789" s="68"/>
      <c r="T789" s="68"/>
      <c r="U789" s="244" t="str">
        <f>IF(F789="","",Tabla1[[#This Row],[Fecha Inicio grupo]]+3*7-7)</f>
        <v/>
      </c>
      <c r="V789" s="245"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6"/>
      <c r="AP789" s="247" t="str">
        <f>IF(F789="","",IFERROR(VLOOKUP(SUBSTITUTE(SUBSTITUTE(Tabla1[[#This Row],[Uso Sistemas]],"T","P"),"N","F"),Parámetros!$M$2:$N$17,2,0),"Completar hasta 3ra sem. para evaluar a Probacionista"))</f>
        <v/>
      </c>
      <c r="AQ789" s="40"/>
      <c r="AR789" s="40"/>
      <c r="AS789" s="40"/>
      <c r="AT789" s="29"/>
      <c r="AU789" s="56"/>
      <c r="AV789" s="56"/>
      <c r="AW789" s="56"/>
      <c r="AX789" s="249" t="str">
        <f>IF(V789="","",EOMONTH(EDATE(Tabla1[[#This Row],[Fecha Finalización]],2),0))</f>
        <v/>
      </c>
      <c r="AY789" s="40"/>
      <c r="AZ789" s="250" t="str">
        <f>IF(V789="","",EOMONTH(EDATE(Tabla1[[#This Row],[Fecha Finalización]],3),0))</f>
        <v/>
      </c>
      <c r="BA789" s="40"/>
      <c r="BB789" s="40"/>
      <c r="BC789" s="237"/>
      <c r="BD789" s="235" t="str">
        <f>IF(F789="","",Tabla1[[#This Row],[sem 01]]&amp;Tabla1[[#This Row],[sem 02]]&amp;Tabla1[[#This Row],[sem 03]])</f>
        <v/>
      </c>
      <c r="BE789" s="236"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9"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10"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10"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10" t="str">
        <f>IF(Tabla1[[#This Row],[Fecha Inicio grupo]]="","",IFERROR(VLOOKUP(Tabla1[[#This Row],[Mes de Alta como miembro]],Parámetros!$AM$2:$AN$16,2,0),"01/01/1900"))</f>
        <v/>
      </c>
    </row>
    <row r="790" spans="1:63" ht="14.45">
      <c r="A790" s="69">
        <v>787</v>
      </c>
      <c r="B790" s="30"/>
      <c r="C790" s="35"/>
      <c r="D790" s="43"/>
      <c r="E790" s="65"/>
      <c r="F790" s="46"/>
      <c r="G790" s="46"/>
      <c r="H790" s="165"/>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1"/>
      <c r="P790" s="35"/>
      <c r="Q790" s="68"/>
      <c r="R790" s="68"/>
      <c r="S790" s="68"/>
      <c r="T790" s="68"/>
      <c r="U790" s="244" t="str">
        <f>IF(F790="","",Tabla1[[#This Row],[Fecha Inicio grupo]]+3*7-7)</f>
        <v/>
      </c>
      <c r="V790" s="245"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6"/>
      <c r="AP790" s="247" t="str">
        <f>IF(F790="","",IFERROR(VLOOKUP(SUBSTITUTE(SUBSTITUTE(Tabla1[[#This Row],[Uso Sistemas]],"T","P"),"N","F"),Parámetros!$M$2:$N$17,2,0),"Completar hasta 3ra sem. para evaluar a Probacionista"))</f>
        <v/>
      </c>
      <c r="AQ790" s="40"/>
      <c r="AR790" s="40"/>
      <c r="AS790" s="40"/>
      <c r="AT790" s="29"/>
      <c r="AU790" s="56"/>
      <c r="AV790" s="56"/>
      <c r="AW790" s="56"/>
      <c r="AX790" s="249" t="str">
        <f>IF(V790="","",EOMONTH(EDATE(Tabla1[[#This Row],[Fecha Finalización]],2),0))</f>
        <v/>
      </c>
      <c r="AY790" s="40"/>
      <c r="AZ790" s="250" t="str">
        <f>IF(V790="","",EOMONTH(EDATE(Tabla1[[#This Row],[Fecha Finalización]],3),0))</f>
        <v/>
      </c>
      <c r="BA790" s="40"/>
      <c r="BB790" s="40"/>
      <c r="BC790" s="237"/>
      <c r="BD790" s="235" t="str">
        <f>IF(F790="","",Tabla1[[#This Row],[sem 01]]&amp;Tabla1[[#This Row],[sem 02]]&amp;Tabla1[[#This Row],[sem 03]])</f>
        <v/>
      </c>
      <c r="BE790" s="236"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9"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10"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10"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10" t="str">
        <f>IF(Tabla1[[#This Row],[Fecha Inicio grupo]]="","",IFERROR(VLOOKUP(Tabla1[[#This Row],[Mes de Alta como miembro]],Parámetros!$AM$2:$AN$16,2,0),"01/01/1900"))</f>
        <v/>
      </c>
    </row>
    <row r="791" spans="1:63" ht="14.45">
      <c r="A791" s="69">
        <v>788</v>
      </c>
      <c r="B791" s="30"/>
      <c r="C791" s="35"/>
      <c r="D791" s="43"/>
      <c r="E791" s="65"/>
      <c r="F791" s="46"/>
      <c r="G791" s="46"/>
      <c r="H791" s="165"/>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1"/>
      <c r="P791" s="35"/>
      <c r="Q791" s="68"/>
      <c r="R791" s="68"/>
      <c r="S791" s="68"/>
      <c r="T791" s="68"/>
      <c r="U791" s="244" t="str">
        <f>IF(F791="","",Tabla1[[#This Row],[Fecha Inicio grupo]]+3*7-7)</f>
        <v/>
      </c>
      <c r="V791" s="245"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6"/>
      <c r="AP791" s="247" t="str">
        <f>IF(F791="","",IFERROR(VLOOKUP(SUBSTITUTE(SUBSTITUTE(Tabla1[[#This Row],[Uso Sistemas]],"T","P"),"N","F"),Parámetros!$M$2:$N$17,2,0),"Completar hasta 3ra sem. para evaluar a Probacionista"))</f>
        <v/>
      </c>
      <c r="AQ791" s="40"/>
      <c r="AR791" s="40"/>
      <c r="AS791" s="40"/>
      <c r="AT791" s="29"/>
      <c r="AU791" s="56"/>
      <c r="AV791" s="56"/>
      <c r="AW791" s="56"/>
      <c r="AX791" s="249" t="str">
        <f>IF(V791="","",EOMONTH(EDATE(Tabla1[[#This Row],[Fecha Finalización]],2),0))</f>
        <v/>
      </c>
      <c r="AY791" s="40"/>
      <c r="AZ791" s="250" t="str">
        <f>IF(V791="","",EOMONTH(EDATE(Tabla1[[#This Row],[Fecha Finalización]],3),0))</f>
        <v/>
      </c>
      <c r="BA791" s="40"/>
      <c r="BB791" s="40"/>
      <c r="BC791" s="237"/>
      <c r="BD791" s="235" t="str">
        <f>IF(F791="","",Tabla1[[#This Row],[sem 01]]&amp;Tabla1[[#This Row],[sem 02]]&amp;Tabla1[[#This Row],[sem 03]])</f>
        <v/>
      </c>
      <c r="BE791" s="236"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9"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10"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10"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10" t="str">
        <f>IF(Tabla1[[#This Row],[Fecha Inicio grupo]]="","",IFERROR(VLOOKUP(Tabla1[[#This Row],[Mes de Alta como miembro]],Parámetros!$AM$2:$AN$16,2,0),"01/01/1900"))</f>
        <v/>
      </c>
    </row>
    <row r="792" spans="1:63" ht="14.45">
      <c r="A792" s="69">
        <v>789</v>
      </c>
      <c r="B792" s="30"/>
      <c r="C792" s="35"/>
      <c r="D792" s="43"/>
      <c r="E792" s="65"/>
      <c r="F792" s="46"/>
      <c r="G792" s="46"/>
      <c r="H792" s="165"/>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1"/>
      <c r="P792" s="35"/>
      <c r="Q792" s="68"/>
      <c r="R792" s="68"/>
      <c r="S792" s="68"/>
      <c r="T792" s="68"/>
      <c r="U792" s="244" t="str">
        <f>IF(F792="","",Tabla1[[#This Row],[Fecha Inicio grupo]]+3*7-7)</f>
        <v/>
      </c>
      <c r="V792" s="245"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6"/>
      <c r="AP792" s="247" t="str">
        <f>IF(F792="","",IFERROR(VLOOKUP(SUBSTITUTE(SUBSTITUTE(Tabla1[[#This Row],[Uso Sistemas]],"T","P"),"N","F"),Parámetros!$M$2:$N$17,2,0),"Completar hasta 3ra sem. para evaluar a Probacionista"))</f>
        <v/>
      </c>
      <c r="AQ792" s="40"/>
      <c r="AR792" s="40"/>
      <c r="AS792" s="40"/>
      <c r="AT792" s="29"/>
      <c r="AU792" s="56"/>
      <c r="AV792" s="56"/>
      <c r="AW792" s="56"/>
      <c r="AX792" s="249" t="str">
        <f>IF(V792="","",EOMONTH(EDATE(Tabla1[[#This Row],[Fecha Finalización]],2),0))</f>
        <v/>
      </c>
      <c r="AY792" s="40"/>
      <c r="AZ792" s="250" t="str">
        <f>IF(V792="","",EOMONTH(EDATE(Tabla1[[#This Row],[Fecha Finalización]],3),0))</f>
        <v/>
      </c>
      <c r="BA792" s="40"/>
      <c r="BB792" s="40"/>
      <c r="BC792" s="237"/>
      <c r="BD792" s="235" t="str">
        <f>IF(F792="","",Tabla1[[#This Row],[sem 01]]&amp;Tabla1[[#This Row],[sem 02]]&amp;Tabla1[[#This Row],[sem 03]])</f>
        <v/>
      </c>
      <c r="BE792" s="236"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9"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10"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10"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10" t="str">
        <f>IF(Tabla1[[#This Row],[Fecha Inicio grupo]]="","",IFERROR(VLOOKUP(Tabla1[[#This Row],[Mes de Alta como miembro]],Parámetros!$AM$2:$AN$16,2,0),"01/01/1900"))</f>
        <v/>
      </c>
    </row>
    <row r="793" spans="1:63" ht="14.45">
      <c r="A793" s="69">
        <v>790</v>
      </c>
      <c r="B793" s="30"/>
      <c r="C793" s="35"/>
      <c r="D793" s="43"/>
      <c r="E793" s="65"/>
      <c r="F793" s="46"/>
      <c r="G793" s="46"/>
      <c r="H793" s="165"/>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1"/>
      <c r="P793" s="35"/>
      <c r="Q793" s="68"/>
      <c r="R793" s="68"/>
      <c r="S793" s="68"/>
      <c r="T793" s="68"/>
      <c r="U793" s="244" t="str">
        <f>IF(F793="","",Tabla1[[#This Row],[Fecha Inicio grupo]]+3*7-7)</f>
        <v/>
      </c>
      <c r="V793" s="245"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6"/>
      <c r="AP793" s="247" t="str">
        <f>IF(F793="","",IFERROR(VLOOKUP(SUBSTITUTE(SUBSTITUTE(Tabla1[[#This Row],[Uso Sistemas]],"T","P"),"N","F"),Parámetros!$M$2:$N$17,2,0),"Completar hasta 3ra sem. para evaluar a Probacionista"))</f>
        <v/>
      </c>
      <c r="AQ793" s="40"/>
      <c r="AR793" s="40"/>
      <c r="AS793" s="40"/>
      <c r="AT793" s="29"/>
      <c r="AU793" s="56"/>
      <c r="AV793" s="56"/>
      <c r="AW793" s="56"/>
      <c r="AX793" s="249" t="str">
        <f>IF(V793="","",EOMONTH(EDATE(Tabla1[[#This Row],[Fecha Finalización]],2),0))</f>
        <v/>
      </c>
      <c r="AY793" s="40"/>
      <c r="AZ793" s="250" t="str">
        <f>IF(V793="","",EOMONTH(EDATE(Tabla1[[#This Row],[Fecha Finalización]],3),0))</f>
        <v/>
      </c>
      <c r="BA793" s="40"/>
      <c r="BB793" s="40"/>
      <c r="BC793" s="237"/>
      <c r="BD793" s="235" t="str">
        <f>IF(F793="","",Tabla1[[#This Row],[sem 01]]&amp;Tabla1[[#This Row],[sem 02]]&amp;Tabla1[[#This Row],[sem 03]])</f>
        <v/>
      </c>
      <c r="BE793" s="236"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9"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10"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10"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10" t="str">
        <f>IF(Tabla1[[#This Row],[Fecha Inicio grupo]]="","",IFERROR(VLOOKUP(Tabla1[[#This Row],[Mes de Alta como miembro]],Parámetros!$AM$2:$AN$16,2,0),"01/01/1900"))</f>
        <v/>
      </c>
    </row>
    <row r="794" spans="1:63" ht="14.45">
      <c r="A794" s="69">
        <v>791</v>
      </c>
      <c r="B794" s="30"/>
      <c r="C794" s="35"/>
      <c r="D794" s="43"/>
      <c r="E794" s="65"/>
      <c r="F794" s="46"/>
      <c r="G794" s="46"/>
      <c r="H794" s="165"/>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1"/>
      <c r="P794" s="35"/>
      <c r="Q794" s="68"/>
      <c r="R794" s="68"/>
      <c r="S794" s="68"/>
      <c r="T794" s="68"/>
      <c r="U794" s="244" t="str">
        <f>IF(F794="","",Tabla1[[#This Row],[Fecha Inicio grupo]]+3*7-7)</f>
        <v/>
      </c>
      <c r="V794" s="245"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6"/>
      <c r="AP794" s="247" t="str">
        <f>IF(F794="","",IFERROR(VLOOKUP(SUBSTITUTE(SUBSTITUTE(Tabla1[[#This Row],[Uso Sistemas]],"T","P"),"N","F"),Parámetros!$M$2:$N$17,2,0),"Completar hasta 3ra sem. para evaluar a Probacionista"))</f>
        <v/>
      </c>
      <c r="AQ794" s="40"/>
      <c r="AR794" s="40"/>
      <c r="AS794" s="40"/>
      <c r="AT794" s="29"/>
      <c r="AU794" s="56"/>
      <c r="AV794" s="56"/>
      <c r="AW794" s="56"/>
      <c r="AX794" s="249" t="str">
        <f>IF(V794="","",EOMONTH(EDATE(Tabla1[[#This Row],[Fecha Finalización]],2),0))</f>
        <v/>
      </c>
      <c r="AY794" s="40"/>
      <c r="AZ794" s="250" t="str">
        <f>IF(V794="","",EOMONTH(EDATE(Tabla1[[#This Row],[Fecha Finalización]],3),0))</f>
        <v/>
      </c>
      <c r="BA794" s="40"/>
      <c r="BB794" s="40"/>
      <c r="BC794" s="237"/>
      <c r="BD794" s="235" t="str">
        <f>IF(F794="","",Tabla1[[#This Row],[sem 01]]&amp;Tabla1[[#This Row],[sem 02]]&amp;Tabla1[[#This Row],[sem 03]])</f>
        <v/>
      </c>
      <c r="BE794" s="236"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9"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10"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10"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10" t="str">
        <f>IF(Tabla1[[#This Row],[Fecha Inicio grupo]]="","",IFERROR(VLOOKUP(Tabla1[[#This Row],[Mes de Alta como miembro]],Parámetros!$AM$2:$AN$16,2,0),"01/01/1900"))</f>
        <v/>
      </c>
    </row>
    <row r="795" spans="1:63" ht="14.45">
      <c r="A795" s="69">
        <v>792</v>
      </c>
      <c r="B795" s="30"/>
      <c r="C795" s="35"/>
      <c r="D795" s="43"/>
      <c r="E795" s="65"/>
      <c r="F795" s="46"/>
      <c r="G795" s="46"/>
      <c r="H795" s="165"/>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1"/>
      <c r="P795" s="35"/>
      <c r="Q795" s="68"/>
      <c r="R795" s="68"/>
      <c r="S795" s="68"/>
      <c r="T795" s="68"/>
      <c r="U795" s="244" t="str">
        <f>IF(F795="","",Tabla1[[#This Row],[Fecha Inicio grupo]]+3*7-7)</f>
        <v/>
      </c>
      <c r="V795" s="245"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6"/>
      <c r="AP795" s="247" t="str">
        <f>IF(F795="","",IFERROR(VLOOKUP(SUBSTITUTE(SUBSTITUTE(Tabla1[[#This Row],[Uso Sistemas]],"T","P"),"N","F"),Parámetros!$M$2:$N$17,2,0),"Completar hasta 3ra sem. para evaluar a Probacionista"))</f>
        <v/>
      </c>
      <c r="AQ795" s="40"/>
      <c r="AR795" s="40"/>
      <c r="AS795" s="40"/>
      <c r="AT795" s="29"/>
      <c r="AU795" s="56"/>
      <c r="AV795" s="56"/>
      <c r="AW795" s="56"/>
      <c r="AX795" s="249" t="str">
        <f>IF(V795="","",EOMONTH(EDATE(Tabla1[[#This Row],[Fecha Finalización]],2),0))</f>
        <v/>
      </c>
      <c r="AY795" s="40"/>
      <c r="AZ795" s="250" t="str">
        <f>IF(V795="","",EOMONTH(EDATE(Tabla1[[#This Row],[Fecha Finalización]],3),0))</f>
        <v/>
      </c>
      <c r="BA795" s="40"/>
      <c r="BB795" s="40"/>
      <c r="BC795" s="237"/>
      <c r="BD795" s="235" t="str">
        <f>IF(F795="","",Tabla1[[#This Row],[sem 01]]&amp;Tabla1[[#This Row],[sem 02]]&amp;Tabla1[[#This Row],[sem 03]])</f>
        <v/>
      </c>
      <c r="BE795" s="236"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9"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10"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10"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10" t="str">
        <f>IF(Tabla1[[#This Row],[Fecha Inicio grupo]]="","",IFERROR(VLOOKUP(Tabla1[[#This Row],[Mes de Alta como miembro]],Parámetros!$AM$2:$AN$16,2,0),"01/01/1900"))</f>
        <v/>
      </c>
    </row>
    <row r="796" spans="1:63" ht="14.45">
      <c r="A796" s="69">
        <v>793</v>
      </c>
      <c r="B796" s="30"/>
      <c r="C796" s="35"/>
      <c r="D796" s="43"/>
      <c r="E796" s="65"/>
      <c r="F796" s="46"/>
      <c r="G796" s="46"/>
      <c r="H796" s="165"/>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1"/>
      <c r="P796" s="35"/>
      <c r="Q796" s="68"/>
      <c r="R796" s="68"/>
      <c r="S796" s="68"/>
      <c r="T796" s="68"/>
      <c r="U796" s="244" t="str">
        <f>IF(F796="","",Tabla1[[#This Row],[Fecha Inicio grupo]]+3*7-7)</f>
        <v/>
      </c>
      <c r="V796" s="245"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6"/>
      <c r="AP796" s="247" t="str">
        <f>IF(F796="","",IFERROR(VLOOKUP(SUBSTITUTE(SUBSTITUTE(Tabla1[[#This Row],[Uso Sistemas]],"T","P"),"N","F"),Parámetros!$M$2:$N$17,2,0),"Completar hasta 3ra sem. para evaluar a Probacionista"))</f>
        <v/>
      </c>
      <c r="AQ796" s="40"/>
      <c r="AR796" s="40"/>
      <c r="AS796" s="40"/>
      <c r="AT796" s="29"/>
      <c r="AU796" s="56"/>
      <c r="AV796" s="56"/>
      <c r="AW796" s="56"/>
      <c r="AX796" s="249" t="str">
        <f>IF(V796="","",EOMONTH(EDATE(Tabla1[[#This Row],[Fecha Finalización]],2),0))</f>
        <v/>
      </c>
      <c r="AY796" s="40"/>
      <c r="AZ796" s="250" t="str">
        <f>IF(V796="","",EOMONTH(EDATE(Tabla1[[#This Row],[Fecha Finalización]],3),0))</f>
        <v/>
      </c>
      <c r="BA796" s="40"/>
      <c r="BB796" s="40"/>
      <c r="BC796" s="237"/>
      <c r="BD796" s="235" t="str">
        <f>IF(F796="","",Tabla1[[#This Row],[sem 01]]&amp;Tabla1[[#This Row],[sem 02]]&amp;Tabla1[[#This Row],[sem 03]])</f>
        <v/>
      </c>
      <c r="BE796" s="236"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9"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10"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10"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10" t="str">
        <f>IF(Tabla1[[#This Row],[Fecha Inicio grupo]]="","",IFERROR(VLOOKUP(Tabla1[[#This Row],[Mes de Alta como miembro]],Parámetros!$AM$2:$AN$16,2,0),"01/01/1900"))</f>
        <v/>
      </c>
    </row>
    <row r="797" spans="1:63" ht="14.45">
      <c r="A797" s="69">
        <v>794</v>
      </c>
      <c r="B797" s="30"/>
      <c r="C797" s="35"/>
      <c r="D797" s="43"/>
      <c r="E797" s="65"/>
      <c r="F797" s="46"/>
      <c r="G797" s="46"/>
      <c r="H797" s="165"/>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1"/>
      <c r="P797" s="35"/>
      <c r="Q797" s="68"/>
      <c r="R797" s="68"/>
      <c r="S797" s="68"/>
      <c r="T797" s="68"/>
      <c r="U797" s="244" t="str">
        <f>IF(F797="","",Tabla1[[#This Row],[Fecha Inicio grupo]]+3*7-7)</f>
        <v/>
      </c>
      <c r="V797" s="245"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6"/>
      <c r="AP797" s="247" t="str">
        <f>IF(F797="","",IFERROR(VLOOKUP(SUBSTITUTE(SUBSTITUTE(Tabla1[[#This Row],[Uso Sistemas]],"T","P"),"N","F"),Parámetros!$M$2:$N$17,2,0),"Completar hasta 3ra sem. para evaluar a Probacionista"))</f>
        <v/>
      </c>
      <c r="AQ797" s="40"/>
      <c r="AR797" s="40"/>
      <c r="AS797" s="40"/>
      <c r="AT797" s="29"/>
      <c r="AU797" s="56"/>
      <c r="AV797" s="56"/>
      <c r="AW797" s="56"/>
      <c r="AX797" s="249" t="str">
        <f>IF(V797="","",EOMONTH(EDATE(Tabla1[[#This Row],[Fecha Finalización]],2),0))</f>
        <v/>
      </c>
      <c r="AY797" s="40"/>
      <c r="AZ797" s="250" t="str">
        <f>IF(V797="","",EOMONTH(EDATE(Tabla1[[#This Row],[Fecha Finalización]],3),0))</f>
        <v/>
      </c>
      <c r="BA797" s="40"/>
      <c r="BB797" s="40"/>
      <c r="BC797" s="237"/>
      <c r="BD797" s="235" t="str">
        <f>IF(F797="","",Tabla1[[#This Row],[sem 01]]&amp;Tabla1[[#This Row],[sem 02]]&amp;Tabla1[[#This Row],[sem 03]])</f>
        <v/>
      </c>
      <c r="BE797" s="236"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9"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10"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10"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10" t="str">
        <f>IF(Tabla1[[#This Row],[Fecha Inicio grupo]]="","",IFERROR(VLOOKUP(Tabla1[[#This Row],[Mes de Alta como miembro]],Parámetros!$AM$2:$AN$16,2,0),"01/01/1900"))</f>
        <v/>
      </c>
    </row>
    <row r="798" spans="1:63" ht="14.45">
      <c r="A798" s="69">
        <v>795</v>
      </c>
      <c r="B798" s="30"/>
      <c r="C798" s="35"/>
      <c r="D798" s="43"/>
      <c r="E798" s="65"/>
      <c r="F798" s="46"/>
      <c r="G798" s="46"/>
      <c r="H798" s="165"/>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1"/>
      <c r="P798" s="35"/>
      <c r="Q798" s="68"/>
      <c r="R798" s="68"/>
      <c r="S798" s="68"/>
      <c r="T798" s="68"/>
      <c r="U798" s="244" t="str">
        <f>IF(F798="","",Tabla1[[#This Row],[Fecha Inicio grupo]]+3*7-7)</f>
        <v/>
      </c>
      <c r="V798" s="245"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6"/>
      <c r="AP798" s="247" t="str">
        <f>IF(F798="","",IFERROR(VLOOKUP(SUBSTITUTE(SUBSTITUTE(Tabla1[[#This Row],[Uso Sistemas]],"T","P"),"N","F"),Parámetros!$M$2:$N$17,2,0),"Completar hasta 3ra sem. para evaluar a Probacionista"))</f>
        <v/>
      </c>
      <c r="AQ798" s="40"/>
      <c r="AR798" s="40"/>
      <c r="AS798" s="40"/>
      <c r="AT798" s="29"/>
      <c r="AU798" s="56"/>
      <c r="AV798" s="56"/>
      <c r="AW798" s="56"/>
      <c r="AX798" s="249" t="str">
        <f>IF(V798="","",EOMONTH(EDATE(Tabla1[[#This Row],[Fecha Finalización]],2),0))</f>
        <v/>
      </c>
      <c r="AY798" s="40"/>
      <c r="AZ798" s="250" t="str">
        <f>IF(V798="","",EOMONTH(EDATE(Tabla1[[#This Row],[Fecha Finalización]],3),0))</f>
        <v/>
      </c>
      <c r="BA798" s="40"/>
      <c r="BB798" s="40"/>
      <c r="BC798" s="237"/>
      <c r="BD798" s="235" t="str">
        <f>IF(F798="","",Tabla1[[#This Row],[sem 01]]&amp;Tabla1[[#This Row],[sem 02]]&amp;Tabla1[[#This Row],[sem 03]])</f>
        <v/>
      </c>
      <c r="BE798" s="236"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9"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10"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10"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10" t="str">
        <f>IF(Tabla1[[#This Row],[Fecha Inicio grupo]]="","",IFERROR(VLOOKUP(Tabla1[[#This Row],[Mes de Alta como miembro]],Parámetros!$AM$2:$AN$16,2,0),"01/01/1900"))</f>
        <v/>
      </c>
    </row>
    <row r="799" spans="1:63" ht="14.45">
      <c r="A799" s="69">
        <v>796</v>
      </c>
      <c r="B799" s="30"/>
      <c r="C799" s="35"/>
      <c r="D799" s="43"/>
      <c r="E799" s="65"/>
      <c r="F799" s="46"/>
      <c r="G799" s="46"/>
      <c r="H799" s="165"/>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1"/>
      <c r="P799" s="35"/>
      <c r="Q799" s="68"/>
      <c r="R799" s="68"/>
      <c r="S799" s="68"/>
      <c r="T799" s="68"/>
      <c r="U799" s="244" t="str">
        <f>IF(F799="","",Tabla1[[#This Row],[Fecha Inicio grupo]]+3*7-7)</f>
        <v/>
      </c>
      <c r="V799" s="245"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6"/>
      <c r="AP799" s="247" t="str">
        <f>IF(F799="","",IFERROR(VLOOKUP(SUBSTITUTE(SUBSTITUTE(Tabla1[[#This Row],[Uso Sistemas]],"T","P"),"N","F"),Parámetros!$M$2:$N$17,2,0),"Completar hasta 3ra sem. para evaluar a Probacionista"))</f>
        <v/>
      </c>
      <c r="AQ799" s="40"/>
      <c r="AR799" s="40"/>
      <c r="AS799" s="40"/>
      <c r="AT799" s="29"/>
      <c r="AU799" s="56"/>
      <c r="AV799" s="56"/>
      <c r="AW799" s="56"/>
      <c r="AX799" s="249" t="str">
        <f>IF(V799="","",EOMONTH(EDATE(Tabla1[[#This Row],[Fecha Finalización]],2),0))</f>
        <v/>
      </c>
      <c r="AY799" s="40"/>
      <c r="AZ799" s="250" t="str">
        <f>IF(V799="","",EOMONTH(EDATE(Tabla1[[#This Row],[Fecha Finalización]],3),0))</f>
        <v/>
      </c>
      <c r="BA799" s="40"/>
      <c r="BB799" s="40"/>
      <c r="BC799" s="237"/>
      <c r="BD799" s="235" t="str">
        <f>IF(F799="","",Tabla1[[#This Row],[sem 01]]&amp;Tabla1[[#This Row],[sem 02]]&amp;Tabla1[[#This Row],[sem 03]])</f>
        <v/>
      </c>
      <c r="BE799" s="236"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9"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10"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10"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10" t="str">
        <f>IF(Tabla1[[#This Row],[Fecha Inicio grupo]]="","",IFERROR(VLOOKUP(Tabla1[[#This Row],[Mes de Alta como miembro]],Parámetros!$AM$2:$AN$16,2,0),"01/01/1900"))</f>
        <v/>
      </c>
    </row>
    <row r="800" spans="1:63" ht="14.45">
      <c r="A800" s="69">
        <v>797</v>
      </c>
      <c r="B800" s="30"/>
      <c r="C800" s="35"/>
      <c r="D800" s="43"/>
      <c r="E800" s="65"/>
      <c r="F800" s="46"/>
      <c r="G800" s="46"/>
      <c r="H800" s="165"/>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1"/>
      <c r="P800" s="35"/>
      <c r="Q800" s="68"/>
      <c r="R800" s="68"/>
      <c r="S800" s="68"/>
      <c r="T800" s="68"/>
      <c r="U800" s="244" t="str">
        <f>IF(F800="","",Tabla1[[#This Row],[Fecha Inicio grupo]]+3*7-7)</f>
        <v/>
      </c>
      <c r="V800" s="245"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6"/>
      <c r="AP800" s="247" t="str">
        <f>IF(F800="","",IFERROR(VLOOKUP(SUBSTITUTE(SUBSTITUTE(Tabla1[[#This Row],[Uso Sistemas]],"T","P"),"N","F"),Parámetros!$M$2:$N$17,2,0),"Completar hasta 3ra sem. para evaluar a Probacionista"))</f>
        <v/>
      </c>
      <c r="AQ800" s="40"/>
      <c r="AR800" s="40"/>
      <c r="AS800" s="40"/>
      <c r="AT800" s="29"/>
      <c r="AU800" s="56"/>
      <c r="AV800" s="56"/>
      <c r="AW800" s="56"/>
      <c r="AX800" s="249" t="str">
        <f>IF(V800="","",EOMONTH(EDATE(Tabla1[[#This Row],[Fecha Finalización]],2),0))</f>
        <v/>
      </c>
      <c r="AY800" s="40"/>
      <c r="AZ800" s="250" t="str">
        <f>IF(V800="","",EOMONTH(EDATE(Tabla1[[#This Row],[Fecha Finalización]],3),0))</f>
        <v/>
      </c>
      <c r="BA800" s="40"/>
      <c r="BB800" s="40"/>
      <c r="BC800" s="237"/>
      <c r="BD800" s="235" t="str">
        <f>IF(F800="","",Tabla1[[#This Row],[sem 01]]&amp;Tabla1[[#This Row],[sem 02]]&amp;Tabla1[[#This Row],[sem 03]])</f>
        <v/>
      </c>
      <c r="BE800" s="236"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9"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10"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10"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10" t="str">
        <f>IF(Tabla1[[#This Row],[Fecha Inicio grupo]]="","",IFERROR(VLOOKUP(Tabla1[[#This Row],[Mes de Alta como miembro]],Parámetros!$AM$2:$AN$16,2,0),"01/01/1900"))</f>
        <v/>
      </c>
    </row>
    <row r="801" spans="1:63" ht="14.45">
      <c r="A801" s="69">
        <v>798</v>
      </c>
      <c r="B801" s="30"/>
      <c r="C801" s="35"/>
      <c r="D801" s="43"/>
      <c r="E801" s="65"/>
      <c r="F801" s="46"/>
      <c r="G801" s="46"/>
      <c r="H801" s="165"/>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1"/>
      <c r="P801" s="35"/>
      <c r="Q801" s="68"/>
      <c r="R801" s="68"/>
      <c r="S801" s="68"/>
      <c r="T801" s="68"/>
      <c r="U801" s="244" t="str">
        <f>IF(F801="","",Tabla1[[#This Row],[Fecha Inicio grupo]]+3*7-7)</f>
        <v/>
      </c>
      <c r="V801" s="245"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6"/>
      <c r="AP801" s="247" t="str">
        <f>IF(F801="","",IFERROR(VLOOKUP(SUBSTITUTE(SUBSTITUTE(Tabla1[[#This Row],[Uso Sistemas]],"T","P"),"N","F"),Parámetros!$M$2:$N$17,2,0),"Completar hasta 3ra sem. para evaluar a Probacionista"))</f>
        <v/>
      </c>
      <c r="AQ801" s="40"/>
      <c r="AR801" s="40"/>
      <c r="AS801" s="40"/>
      <c r="AT801" s="29"/>
      <c r="AU801" s="56"/>
      <c r="AV801" s="56"/>
      <c r="AW801" s="56"/>
      <c r="AX801" s="249" t="str">
        <f>IF(V801="","",EOMONTH(EDATE(Tabla1[[#This Row],[Fecha Finalización]],2),0))</f>
        <v/>
      </c>
      <c r="AY801" s="40"/>
      <c r="AZ801" s="250" t="str">
        <f>IF(V801="","",EOMONTH(EDATE(Tabla1[[#This Row],[Fecha Finalización]],3),0))</f>
        <v/>
      </c>
      <c r="BA801" s="40"/>
      <c r="BB801" s="40"/>
      <c r="BC801" s="237"/>
      <c r="BD801" s="235" t="str">
        <f>IF(F801="","",Tabla1[[#This Row],[sem 01]]&amp;Tabla1[[#This Row],[sem 02]]&amp;Tabla1[[#This Row],[sem 03]])</f>
        <v/>
      </c>
      <c r="BE801" s="236"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9"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10"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10"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10" t="str">
        <f>IF(Tabla1[[#This Row],[Fecha Inicio grupo]]="","",IFERROR(VLOOKUP(Tabla1[[#This Row],[Mes de Alta como miembro]],Parámetros!$AM$2:$AN$16,2,0),"01/01/1900"))</f>
        <v/>
      </c>
    </row>
    <row r="802" spans="1:63" ht="14.45">
      <c r="A802" s="69">
        <v>799</v>
      </c>
      <c r="B802" s="30"/>
      <c r="C802" s="35"/>
      <c r="D802" s="43"/>
      <c r="E802" s="65"/>
      <c r="F802" s="46"/>
      <c r="G802" s="46"/>
      <c r="H802" s="165"/>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1"/>
      <c r="P802" s="35"/>
      <c r="Q802" s="68"/>
      <c r="R802" s="68"/>
      <c r="S802" s="68"/>
      <c r="T802" s="68"/>
      <c r="U802" s="244" t="str">
        <f>IF(F802="","",Tabla1[[#This Row],[Fecha Inicio grupo]]+3*7-7)</f>
        <v/>
      </c>
      <c r="V802" s="245"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6"/>
      <c r="AP802" s="247" t="str">
        <f>IF(F802="","",IFERROR(VLOOKUP(SUBSTITUTE(SUBSTITUTE(Tabla1[[#This Row],[Uso Sistemas]],"T","P"),"N","F"),Parámetros!$M$2:$N$17,2,0),"Completar hasta 3ra sem. para evaluar a Probacionista"))</f>
        <v/>
      </c>
      <c r="AQ802" s="40"/>
      <c r="AR802" s="40"/>
      <c r="AS802" s="40"/>
      <c r="AT802" s="29"/>
      <c r="AU802" s="56"/>
      <c r="AV802" s="56"/>
      <c r="AW802" s="56"/>
      <c r="AX802" s="249" t="str">
        <f>IF(V802="","",EOMONTH(EDATE(Tabla1[[#This Row],[Fecha Finalización]],2),0))</f>
        <v/>
      </c>
      <c r="AY802" s="40"/>
      <c r="AZ802" s="250" t="str">
        <f>IF(V802="","",EOMONTH(EDATE(Tabla1[[#This Row],[Fecha Finalización]],3),0))</f>
        <v/>
      </c>
      <c r="BA802" s="40"/>
      <c r="BB802" s="40"/>
      <c r="BC802" s="237"/>
      <c r="BD802" s="235" t="str">
        <f>IF(F802="","",Tabla1[[#This Row],[sem 01]]&amp;Tabla1[[#This Row],[sem 02]]&amp;Tabla1[[#This Row],[sem 03]])</f>
        <v/>
      </c>
      <c r="BE802" s="236"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9"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10"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10"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10" t="str">
        <f>IF(Tabla1[[#This Row],[Fecha Inicio grupo]]="","",IFERROR(VLOOKUP(Tabla1[[#This Row],[Mes de Alta como miembro]],Parámetros!$AM$2:$AN$16,2,0),"01/01/1900"))</f>
        <v/>
      </c>
    </row>
    <row r="803" spans="1:63" ht="14.45">
      <c r="A803" s="69">
        <v>800</v>
      </c>
      <c r="B803" s="30"/>
      <c r="C803" s="35"/>
      <c r="D803" s="43"/>
      <c r="E803" s="65"/>
      <c r="F803" s="46"/>
      <c r="G803" s="46"/>
      <c r="H803" s="165"/>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1"/>
      <c r="P803" s="35"/>
      <c r="Q803" s="68"/>
      <c r="R803" s="68"/>
      <c r="S803" s="68"/>
      <c r="T803" s="68"/>
      <c r="U803" s="244" t="str">
        <f>IF(F803="","",Tabla1[[#This Row],[Fecha Inicio grupo]]+3*7-7)</f>
        <v/>
      </c>
      <c r="V803" s="245"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6"/>
      <c r="AP803" s="247" t="str">
        <f>IF(F803="","",IFERROR(VLOOKUP(SUBSTITUTE(SUBSTITUTE(Tabla1[[#This Row],[Uso Sistemas]],"T","P"),"N","F"),Parámetros!$M$2:$N$17,2,0),"Completar hasta 3ra sem. para evaluar a Probacionista"))</f>
        <v/>
      </c>
      <c r="AQ803" s="40"/>
      <c r="AR803" s="40"/>
      <c r="AS803" s="40"/>
      <c r="AT803" s="29"/>
      <c r="AU803" s="56"/>
      <c r="AV803" s="56"/>
      <c r="AW803" s="56"/>
      <c r="AX803" s="249" t="str">
        <f>IF(V803="","",EOMONTH(EDATE(Tabla1[[#This Row],[Fecha Finalización]],2),0))</f>
        <v/>
      </c>
      <c r="AY803" s="40"/>
      <c r="AZ803" s="250" t="str">
        <f>IF(V803="","",EOMONTH(EDATE(Tabla1[[#This Row],[Fecha Finalización]],3),0))</f>
        <v/>
      </c>
      <c r="BA803" s="40"/>
      <c r="BB803" s="40"/>
      <c r="BC803" s="237"/>
      <c r="BD803" s="235" t="str">
        <f>IF(F803="","",Tabla1[[#This Row],[sem 01]]&amp;Tabla1[[#This Row],[sem 02]]&amp;Tabla1[[#This Row],[sem 03]])</f>
        <v/>
      </c>
      <c r="BE803" s="236"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9"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10"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10"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10" t="str">
        <f>IF(Tabla1[[#This Row],[Fecha Inicio grupo]]="","",IFERROR(VLOOKUP(Tabla1[[#This Row],[Mes de Alta como miembro]],Parámetros!$AM$2:$AN$16,2,0),"01/01/1900"))</f>
        <v/>
      </c>
    </row>
    <row r="804" spans="1:63" ht="14.45">
      <c r="A804" s="69">
        <v>801</v>
      </c>
      <c r="B804" s="30"/>
      <c r="C804" s="35"/>
      <c r="D804" s="43"/>
      <c r="E804" s="65"/>
      <c r="F804" s="46"/>
      <c r="G804" s="46"/>
      <c r="H804" s="165"/>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1"/>
      <c r="P804" s="35"/>
      <c r="Q804" s="68"/>
      <c r="R804" s="68"/>
      <c r="S804" s="68"/>
      <c r="T804" s="68"/>
      <c r="U804" s="244" t="str">
        <f>IF(F804="","",Tabla1[[#This Row],[Fecha Inicio grupo]]+3*7-7)</f>
        <v/>
      </c>
      <c r="V804" s="245"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6"/>
      <c r="AP804" s="247" t="str">
        <f>IF(F804="","",IFERROR(VLOOKUP(SUBSTITUTE(SUBSTITUTE(Tabla1[[#This Row],[Uso Sistemas]],"T","P"),"N","F"),Parámetros!$M$2:$N$17,2,0),"Completar hasta 3ra sem. para evaluar a Probacionista"))</f>
        <v/>
      </c>
      <c r="AQ804" s="40"/>
      <c r="AR804" s="40"/>
      <c r="AS804" s="40"/>
      <c r="AT804" s="29"/>
      <c r="AU804" s="56"/>
      <c r="AV804" s="56"/>
      <c r="AW804" s="56"/>
      <c r="AX804" s="249" t="str">
        <f>IF(V804="","",EOMONTH(EDATE(Tabla1[[#This Row],[Fecha Finalización]],2),0))</f>
        <v/>
      </c>
      <c r="AY804" s="40"/>
      <c r="AZ804" s="250" t="str">
        <f>IF(V804="","",EOMONTH(EDATE(Tabla1[[#This Row],[Fecha Finalización]],3),0))</f>
        <v/>
      </c>
      <c r="BA804" s="40"/>
      <c r="BB804" s="40"/>
      <c r="BC804" s="237"/>
      <c r="BD804" s="235" t="str">
        <f>IF(F804="","",Tabla1[[#This Row],[sem 01]]&amp;Tabla1[[#This Row],[sem 02]]&amp;Tabla1[[#This Row],[sem 03]])</f>
        <v/>
      </c>
      <c r="BE804" s="236"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9"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10"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10"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10" t="str">
        <f>IF(Tabla1[[#This Row],[Fecha Inicio grupo]]="","",IFERROR(VLOOKUP(Tabla1[[#This Row],[Mes de Alta como miembro]],Parámetros!$AM$2:$AN$16,2,0),"01/01/1900"))</f>
        <v/>
      </c>
    </row>
    <row r="805" spans="1:63" ht="14.45">
      <c r="A805" s="69">
        <v>802</v>
      </c>
      <c r="B805" s="30"/>
      <c r="C805" s="35"/>
      <c r="D805" s="43"/>
      <c r="E805" s="65"/>
      <c r="F805" s="46"/>
      <c r="G805" s="46"/>
      <c r="H805" s="165"/>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1"/>
      <c r="P805" s="35"/>
      <c r="Q805" s="68"/>
      <c r="R805" s="68"/>
      <c r="S805" s="68"/>
      <c r="T805" s="68"/>
      <c r="U805" s="244" t="str">
        <f>IF(F805="","",Tabla1[[#This Row],[Fecha Inicio grupo]]+3*7-7)</f>
        <v/>
      </c>
      <c r="V805" s="245"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6"/>
      <c r="AP805" s="247" t="str">
        <f>IF(F805="","",IFERROR(VLOOKUP(SUBSTITUTE(SUBSTITUTE(Tabla1[[#This Row],[Uso Sistemas]],"T","P"),"N","F"),Parámetros!$M$2:$N$17,2,0),"Completar hasta 3ra sem. para evaluar a Probacionista"))</f>
        <v/>
      </c>
      <c r="AQ805" s="40"/>
      <c r="AR805" s="40"/>
      <c r="AS805" s="40"/>
      <c r="AT805" s="29"/>
      <c r="AU805" s="56"/>
      <c r="AV805" s="56"/>
      <c r="AW805" s="56"/>
      <c r="AX805" s="249" t="str">
        <f>IF(V805="","",EOMONTH(EDATE(Tabla1[[#This Row],[Fecha Finalización]],2),0))</f>
        <v/>
      </c>
      <c r="AY805" s="40"/>
      <c r="AZ805" s="250" t="str">
        <f>IF(V805="","",EOMONTH(EDATE(Tabla1[[#This Row],[Fecha Finalización]],3),0))</f>
        <v/>
      </c>
      <c r="BA805" s="40"/>
      <c r="BB805" s="40"/>
      <c r="BC805" s="237"/>
      <c r="BD805" s="235" t="str">
        <f>IF(F805="","",Tabla1[[#This Row],[sem 01]]&amp;Tabla1[[#This Row],[sem 02]]&amp;Tabla1[[#This Row],[sem 03]])</f>
        <v/>
      </c>
      <c r="BE805" s="236"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9"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10"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10"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10" t="str">
        <f>IF(Tabla1[[#This Row],[Fecha Inicio grupo]]="","",IFERROR(VLOOKUP(Tabla1[[#This Row],[Mes de Alta como miembro]],Parámetros!$AM$2:$AN$16,2,0),"01/01/1900"))</f>
        <v/>
      </c>
    </row>
    <row r="806" spans="1:63" ht="14.45">
      <c r="A806" s="69">
        <v>803</v>
      </c>
      <c r="B806" s="30"/>
      <c r="C806" s="35"/>
      <c r="D806" s="43"/>
      <c r="E806" s="65"/>
      <c r="F806" s="46"/>
      <c r="G806" s="46"/>
      <c r="H806" s="165"/>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1"/>
      <c r="P806" s="35"/>
      <c r="Q806" s="68"/>
      <c r="R806" s="68"/>
      <c r="S806" s="68"/>
      <c r="T806" s="68"/>
      <c r="U806" s="244" t="str">
        <f>IF(F806="","",Tabla1[[#This Row],[Fecha Inicio grupo]]+3*7-7)</f>
        <v/>
      </c>
      <c r="V806" s="245"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6"/>
      <c r="AP806" s="247" t="str">
        <f>IF(F806="","",IFERROR(VLOOKUP(SUBSTITUTE(SUBSTITUTE(Tabla1[[#This Row],[Uso Sistemas]],"T","P"),"N","F"),Parámetros!$M$2:$N$17,2,0),"Completar hasta 3ra sem. para evaluar a Probacionista"))</f>
        <v/>
      </c>
      <c r="AQ806" s="40"/>
      <c r="AR806" s="40"/>
      <c r="AS806" s="40"/>
      <c r="AT806" s="29"/>
      <c r="AU806" s="56"/>
      <c r="AV806" s="56"/>
      <c r="AW806" s="56"/>
      <c r="AX806" s="249" t="str">
        <f>IF(V806="","",EOMONTH(EDATE(Tabla1[[#This Row],[Fecha Finalización]],2),0))</f>
        <v/>
      </c>
      <c r="AY806" s="40"/>
      <c r="AZ806" s="250" t="str">
        <f>IF(V806="","",EOMONTH(EDATE(Tabla1[[#This Row],[Fecha Finalización]],3),0))</f>
        <v/>
      </c>
      <c r="BA806" s="40"/>
      <c r="BB806" s="40"/>
      <c r="BC806" s="237"/>
      <c r="BD806" s="235" t="str">
        <f>IF(F806="","",Tabla1[[#This Row],[sem 01]]&amp;Tabla1[[#This Row],[sem 02]]&amp;Tabla1[[#This Row],[sem 03]])</f>
        <v/>
      </c>
      <c r="BE806" s="236"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9"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10"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10"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10" t="str">
        <f>IF(Tabla1[[#This Row],[Fecha Inicio grupo]]="","",IFERROR(VLOOKUP(Tabla1[[#This Row],[Mes de Alta como miembro]],Parámetros!$AM$2:$AN$16,2,0),"01/01/1900"))</f>
        <v/>
      </c>
    </row>
    <row r="807" spans="1:63" ht="14.45">
      <c r="A807" s="69">
        <v>804</v>
      </c>
      <c r="B807" s="30"/>
      <c r="C807" s="35"/>
      <c r="D807" s="43"/>
      <c r="E807" s="65"/>
      <c r="F807" s="46"/>
      <c r="G807" s="46"/>
      <c r="H807" s="165"/>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1"/>
      <c r="P807" s="35"/>
      <c r="Q807" s="68"/>
      <c r="R807" s="68"/>
      <c r="S807" s="68"/>
      <c r="T807" s="68"/>
      <c r="U807" s="244" t="str">
        <f>IF(F807="","",Tabla1[[#This Row],[Fecha Inicio grupo]]+3*7-7)</f>
        <v/>
      </c>
      <c r="V807" s="245"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6"/>
      <c r="AP807" s="247" t="str">
        <f>IF(F807="","",IFERROR(VLOOKUP(SUBSTITUTE(SUBSTITUTE(Tabla1[[#This Row],[Uso Sistemas]],"T","P"),"N","F"),Parámetros!$M$2:$N$17,2,0),"Completar hasta 3ra sem. para evaluar a Probacionista"))</f>
        <v/>
      </c>
      <c r="AQ807" s="40"/>
      <c r="AR807" s="40"/>
      <c r="AS807" s="40"/>
      <c r="AT807" s="29"/>
      <c r="AU807" s="56"/>
      <c r="AV807" s="56"/>
      <c r="AW807" s="56"/>
      <c r="AX807" s="249" t="str">
        <f>IF(V807="","",EOMONTH(EDATE(Tabla1[[#This Row],[Fecha Finalización]],2),0))</f>
        <v/>
      </c>
      <c r="AY807" s="40"/>
      <c r="AZ807" s="250" t="str">
        <f>IF(V807="","",EOMONTH(EDATE(Tabla1[[#This Row],[Fecha Finalización]],3),0))</f>
        <v/>
      </c>
      <c r="BA807" s="40"/>
      <c r="BB807" s="40"/>
      <c r="BC807" s="237"/>
      <c r="BD807" s="235" t="str">
        <f>IF(F807="","",Tabla1[[#This Row],[sem 01]]&amp;Tabla1[[#This Row],[sem 02]]&amp;Tabla1[[#This Row],[sem 03]])</f>
        <v/>
      </c>
      <c r="BE807" s="236"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9"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10"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10"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10" t="str">
        <f>IF(Tabla1[[#This Row],[Fecha Inicio grupo]]="","",IFERROR(VLOOKUP(Tabla1[[#This Row],[Mes de Alta como miembro]],Parámetros!$AM$2:$AN$16,2,0),"01/01/1900"))</f>
        <v/>
      </c>
    </row>
    <row r="808" spans="1:63" ht="14.45">
      <c r="A808" s="69">
        <v>805</v>
      </c>
      <c r="B808" s="30"/>
      <c r="C808" s="35"/>
      <c r="D808" s="43"/>
      <c r="E808" s="65"/>
      <c r="F808" s="46"/>
      <c r="G808" s="46"/>
      <c r="H808" s="165"/>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1"/>
      <c r="P808" s="35"/>
      <c r="Q808" s="68"/>
      <c r="R808" s="68"/>
      <c r="S808" s="68"/>
      <c r="T808" s="68"/>
      <c r="U808" s="244" t="str">
        <f>IF(F808="","",Tabla1[[#This Row],[Fecha Inicio grupo]]+3*7-7)</f>
        <v/>
      </c>
      <c r="V808" s="245"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6"/>
      <c r="AP808" s="247" t="str">
        <f>IF(F808="","",IFERROR(VLOOKUP(SUBSTITUTE(SUBSTITUTE(Tabla1[[#This Row],[Uso Sistemas]],"T","P"),"N","F"),Parámetros!$M$2:$N$17,2,0),"Completar hasta 3ra sem. para evaluar a Probacionista"))</f>
        <v/>
      </c>
      <c r="AQ808" s="40"/>
      <c r="AR808" s="40"/>
      <c r="AS808" s="40"/>
      <c r="AT808" s="29"/>
      <c r="AU808" s="56"/>
      <c r="AV808" s="56"/>
      <c r="AW808" s="56"/>
      <c r="AX808" s="249" t="str">
        <f>IF(V808="","",EOMONTH(EDATE(Tabla1[[#This Row],[Fecha Finalización]],2),0))</f>
        <v/>
      </c>
      <c r="AY808" s="40"/>
      <c r="AZ808" s="250" t="str">
        <f>IF(V808="","",EOMONTH(EDATE(Tabla1[[#This Row],[Fecha Finalización]],3),0))</f>
        <v/>
      </c>
      <c r="BA808" s="40"/>
      <c r="BB808" s="40"/>
      <c r="BC808" s="237"/>
      <c r="BD808" s="235" t="str">
        <f>IF(F808="","",Tabla1[[#This Row],[sem 01]]&amp;Tabla1[[#This Row],[sem 02]]&amp;Tabla1[[#This Row],[sem 03]])</f>
        <v/>
      </c>
      <c r="BE808" s="236"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9"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10"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10"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10" t="str">
        <f>IF(Tabla1[[#This Row],[Fecha Inicio grupo]]="","",IFERROR(VLOOKUP(Tabla1[[#This Row],[Mes de Alta como miembro]],Parámetros!$AM$2:$AN$16,2,0),"01/01/1900"))</f>
        <v/>
      </c>
    </row>
    <row r="809" spans="1:63" ht="14.45">
      <c r="A809" s="69">
        <v>806</v>
      </c>
      <c r="B809" s="30"/>
      <c r="C809" s="35"/>
      <c r="D809" s="43"/>
      <c r="E809" s="65"/>
      <c r="F809" s="46"/>
      <c r="G809" s="46"/>
      <c r="H809" s="165"/>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1"/>
      <c r="P809" s="35"/>
      <c r="Q809" s="68"/>
      <c r="R809" s="68"/>
      <c r="S809" s="68"/>
      <c r="T809" s="68"/>
      <c r="U809" s="244" t="str">
        <f>IF(F809="","",Tabla1[[#This Row],[Fecha Inicio grupo]]+3*7-7)</f>
        <v/>
      </c>
      <c r="V809" s="245"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6"/>
      <c r="AP809" s="247" t="str">
        <f>IF(F809="","",IFERROR(VLOOKUP(SUBSTITUTE(SUBSTITUTE(Tabla1[[#This Row],[Uso Sistemas]],"T","P"),"N","F"),Parámetros!$M$2:$N$17,2,0),"Completar hasta 3ra sem. para evaluar a Probacionista"))</f>
        <v/>
      </c>
      <c r="AQ809" s="40"/>
      <c r="AR809" s="40"/>
      <c r="AS809" s="40"/>
      <c r="AT809" s="29"/>
      <c r="AU809" s="56"/>
      <c r="AV809" s="56"/>
      <c r="AW809" s="56"/>
      <c r="AX809" s="249" t="str">
        <f>IF(V809="","",EOMONTH(EDATE(Tabla1[[#This Row],[Fecha Finalización]],2),0))</f>
        <v/>
      </c>
      <c r="AY809" s="40"/>
      <c r="AZ809" s="250" t="str">
        <f>IF(V809="","",EOMONTH(EDATE(Tabla1[[#This Row],[Fecha Finalización]],3),0))</f>
        <v/>
      </c>
      <c r="BA809" s="40"/>
      <c r="BB809" s="40"/>
      <c r="BC809" s="237"/>
      <c r="BD809" s="235" t="str">
        <f>IF(F809="","",Tabla1[[#This Row],[sem 01]]&amp;Tabla1[[#This Row],[sem 02]]&amp;Tabla1[[#This Row],[sem 03]])</f>
        <v/>
      </c>
      <c r="BE809" s="236"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9"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10"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10"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10" t="str">
        <f>IF(Tabla1[[#This Row],[Fecha Inicio grupo]]="","",IFERROR(VLOOKUP(Tabla1[[#This Row],[Mes de Alta como miembro]],Parámetros!$AM$2:$AN$16,2,0),"01/01/1900"))</f>
        <v/>
      </c>
    </row>
    <row r="810" spans="1:63" ht="14.45">
      <c r="A810" s="69">
        <v>807</v>
      </c>
      <c r="B810" s="30"/>
      <c r="C810" s="35"/>
      <c r="D810" s="43"/>
      <c r="E810" s="65"/>
      <c r="F810" s="46"/>
      <c r="G810" s="46"/>
      <c r="H810" s="165"/>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1"/>
      <c r="P810" s="35"/>
      <c r="Q810" s="68"/>
      <c r="R810" s="68"/>
      <c r="S810" s="68"/>
      <c r="T810" s="68"/>
      <c r="U810" s="244" t="str">
        <f>IF(F810="","",Tabla1[[#This Row],[Fecha Inicio grupo]]+3*7-7)</f>
        <v/>
      </c>
      <c r="V810" s="245"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6"/>
      <c r="AP810" s="247" t="str">
        <f>IF(F810="","",IFERROR(VLOOKUP(SUBSTITUTE(SUBSTITUTE(Tabla1[[#This Row],[Uso Sistemas]],"T","P"),"N","F"),Parámetros!$M$2:$N$17,2,0),"Completar hasta 3ra sem. para evaluar a Probacionista"))</f>
        <v/>
      </c>
      <c r="AQ810" s="40"/>
      <c r="AR810" s="40"/>
      <c r="AS810" s="40"/>
      <c r="AT810" s="29"/>
      <c r="AU810" s="56"/>
      <c r="AV810" s="56"/>
      <c r="AW810" s="56"/>
      <c r="AX810" s="249" t="str">
        <f>IF(V810="","",EOMONTH(EDATE(Tabla1[[#This Row],[Fecha Finalización]],2),0))</f>
        <v/>
      </c>
      <c r="AY810" s="40"/>
      <c r="AZ810" s="250" t="str">
        <f>IF(V810="","",EOMONTH(EDATE(Tabla1[[#This Row],[Fecha Finalización]],3),0))</f>
        <v/>
      </c>
      <c r="BA810" s="40"/>
      <c r="BB810" s="40"/>
      <c r="BC810" s="237"/>
      <c r="BD810" s="235" t="str">
        <f>IF(F810="","",Tabla1[[#This Row],[sem 01]]&amp;Tabla1[[#This Row],[sem 02]]&amp;Tabla1[[#This Row],[sem 03]])</f>
        <v/>
      </c>
      <c r="BE810" s="236"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9"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10"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10"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10" t="str">
        <f>IF(Tabla1[[#This Row],[Fecha Inicio grupo]]="","",IFERROR(VLOOKUP(Tabla1[[#This Row],[Mes de Alta como miembro]],Parámetros!$AM$2:$AN$16,2,0),"01/01/1900"))</f>
        <v/>
      </c>
    </row>
    <row r="811" spans="1:63" ht="14.45">
      <c r="A811" s="69">
        <v>808</v>
      </c>
      <c r="B811" s="30"/>
      <c r="C811" s="35"/>
      <c r="D811" s="43"/>
      <c r="E811" s="65"/>
      <c r="F811" s="46"/>
      <c r="G811" s="46"/>
      <c r="H811" s="165"/>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1"/>
      <c r="P811" s="35"/>
      <c r="Q811" s="68"/>
      <c r="R811" s="68"/>
      <c r="S811" s="68"/>
      <c r="T811" s="68"/>
      <c r="U811" s="244" t="str">
        <f>IF(F811="","",Tabla1[[#This Row],[Fecha Inicio grupo]]+3*7-7)</f>
        <v/>
      </c>
      <c r="V811" s="245"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6"/>
      <c r="AP811" s="247" t="str">
        <f>IF(F811="","",IFERROR(VLOOKUP(SUBSTITUTE(SUBSTITUTE(Tabla1[[#This Row],[Uso Sistemas]],"T","P"),"N","F"),Parámetros!$M$2:$N$17,2,0),"Completar hasta 3ra sem. para evaluar a Probacionista"))</f>
        <v/>
      </c>
      <c r="AQ811" s="40"/>
      <c r="AR811" s="40"/>
      <c r="AS811" s="40"/>
      <c r="AT811" s="29"/>
      <c r="AU811" s="56"/>
      <c r="AV811" s="56"/>
      <c r="AW811" s="56"/>
      <c r="AX811" s="249" t="str">
        <f>IF(V811="","",EOMONTH(EDATE(Tabla1[[#This Row],[Fecha Finalización]],2),0))</f>
        <v/>
      </c>
      <c r="AY811" s="40"/>
      <c r="AZ811" s="250" t="str">
        <f>IF(V811="","",EOMONTH(EDATE(Tabla1[[#This Row],[Fecha Finalización]],3),0))</f>
        <v/>
      </c>
      <c r="BA811" s="40"/>
      <c r="BB811" s="40"/>
      <c r="BC811" s="237"/>
      <c r="BD811" s="235" t="str">
        <f>IF(F811="","",Tabla1[[#This Row],[sem 01]]&amp;Tabla1[[#This Row],[sem 02]]&amp;Tabla1[[#This Row],[sem 03]])</f>
        <v/>
      </c>
      <c r="BE811" s="236"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9"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10"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10"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10" t="str">
        <f>IF(Tabla1[[#This Row],[Fecha Inicio grupo]]="","",IFERROR(VLOOKUP(Tabla1[[#This Row],[Mes de Alta como miembro]],Parámetros!$AM$2:$AN$16,2,0),"01/01/1900"))</f>
        <v/>
      </c>
    </row>
    <row r="812" spans="1:63" ht="14.45">
      <c r="A812" s="69">
        <v>809</v>
      </c>
      <c r="B812" s="30"/>
      <c r="C812" s="35"/>
      <c r="D812" s="43"/>
      <c r="E812" s="65"/>
      <c r="F812" s="46"/>
      <c r="G812" s="46"/>
      <c r="H812" s="165"/>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1"/>
      <c r="P812" s="35"/>
      <c r="Q812" s="68"/>
      <c r="R812" s="68"/>
      <c r="S812" s="68"/>
      <c r="T812" s="68"/>
      <c r="U812" s="244" t="str">
        <f>IF(F812="","",Tabla1[[#This Row],[Fecha Inicio grupo]]+3*7-7)</f>
        <v/>
      </c>
      <c r="V812" s="245"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6"/>
      <c r="AP812" s="247" t="str">
        <f>IF(F812="","",IFERROR(VLOOKUP(SUBSTITUTE(SUBSTITUTE(Tabla1[[#This Row],[Uso Sistemas]],"T","P"),"N","F"),Parámetros!$M$2:$N$17,2,0),"Completar hasta 3ra sem. para evaluar a Probacionista"))</f>
        <v/>
      </c>
      <c r="AQ812" s="40"/>
      <c r="AR812" s="40"/>
      <c r="AS812" s="40"/>
      <c r="AT812" s="29"/>
      <c r="AU812" s="56"/>
      <c r="AV812" s="56"/>
      <c r="AW812" s="56"/>
      <c r="AX812" s="249" t="str">
        <f>IF(V812="","",EOMONTH(EDATE(Tabla1[[#This Row],[Fecha Finalización]],2),0))</f>
        <v/>
      </c>
      <c r="AY812" s="40"/>
      <c r="AZ812" s="250" t="str">
        <f>IF(V812="","",EOMONTH(EDATE(Tabla1[[#This Row],[Fecha Finalización]],3),0))</f>
        <v/>
      </c>
      <c r="BA812" s="40"/>
      <c r="BB812" s="40"/>
      <c r="BC812" s="237"/>
      <c r="BD812" s="235" t="str">
        <f>IF(F812="","",Tabla1[[#This Row],[sem 01]]&amp;Tabla1[[#This Row],[sem 02]]&amp;Tabla1[[#This Row],[sem 03]])</f>
        <v/>
      </c>
      <c r="BE812" s="236"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9"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10"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10"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10" t="str">
        <f>IF(Tabla1[[#This Row],[Fecha Inicio grupo]]="","",IFERROR(VLOOKUP(Tabla1[[#This Row],[Mes de Alta como miembro]],Parámetros!$AM$2:$AN$16,2,0),"01/01/1900"))</f>
        <v/>
      </c>
    </row>
    <row r="813" spans="1:63" ht="14.45">
      <c r="A813" s="69">
        <v>810</v>
      </c>
      <c r="B813" s="30"/>
      <c r="C813" s="35"/>
      <c r="D813" s="43"/>
      <c r="E813" s="65"/>
      <c r="F813" s="46"/>
      <c r="G813" s="46"/>
      <c r="H813" s="165"/>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1"/>
      <c r="P813" s="35"/>
      <c r="Q813" s="68"/>
      <c r="R813" s="68"/>
      <c r="S813" s="68"/>
      <c r="T813" s="68"/>
      <c r="U813" s="244" t="str">
        <f>IF(F813="","",Tabla1[[#This Row],[Fecha Inicio grupo]]+3*7-7)</f>
        <v/>
      </c>
      <c r="V813" s="245"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6"/>
      <c r="AP813" s="247" t="str">
        <f>IF(F813="","",IFERROR(VLOOKUP(SUBSTITUTE(SUBSTITUTE(Tabla1[[#This Row],[Uso Sistemas]],"T","P"),"N","F"),Parámetros!$M$2:$N$17,2,0),"Completar hasta 3ra sem. para evaluar a Probacionista"))</f>
        <v/>
      </c>
      <c r="AQ813" s="40"/>
      <c r="AR813" s="40"/>
      <c r="AS813" s="40"/>
      <c r="AT813" s="29"/>
      <c r="AU813" s="56"/>
      <c r="AV813" s="56"/>
      <c r="AW813" s="56"/>
      <c r="AX813" s="249" t="str">
        <f>IF(V813="","",EOMONTH(EDATE(Tabla1[[#This Row],[Fecha Finalización]],2),0))</f>
        <v/>
      </c>
      <c r="AY813" s="40"/>
      <c r="AZ813" s="250" t="str">
        <f>IF(V813="","",EOMONTH(EDATE(Tabla1[[#This Row],[Fecha Finalización]],3),0))</f>
        <v/>
      </c>
      <c r="BA813" s="40"/>
      <c r="BB813" s="40"/>
      <c r="BC813" s="237"/>
      <c r="BD813" s="235" t="str">
        <f>IF(F813="","",Tabla1[[#This Row],[sem 01]]&amp;Tabla1[[#This Row],[sem 02]]&amp;Tabla1[[#This Row],[sem 03]])</f>
        <v/>
      </c>
      <c r="BE813" s="236"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9"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10"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10"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10" t="str">
        <f>IF(Tabla1[[#This Row],[Fecha Inicio grupo]]="","",IFERROR(VLOOKUP(Tabla1[[#This Row],[Mes de Alta como miembro]],Parámetros!$AM$2:$AN$16,2,0),"01/01/1900"))</f>
        <v/>
      </c>
    </row>
    <row r="814" spans="1:63" ht="14.45">
      <c r="A814" s="69">
        <v>811</v>
      </c>
      <c r="B814" s="30"/>
      <c r="C814" s="35"/>
      <c r="D814" s="43"/>
      <c r="E814" s="65"/>
      <c r="F814" s="46"/>
      <c r="G814" s="46"/>
      <c r="H814" s="165"/>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1"/>
      <c r="P814" s="35"/>
      <c r="Q814" s="68"/>
      <c r="R814" s="68"/>
      <c r="S814" s="68"/>
      <c r="T814" s="68"/>
      <c r="U814" s="244" t="str">
        <f>IF(F814="","",Tabla1[[#This Row],[Fecha Inicio grupo]]+3*7-7)</f>
        <v/>
      </c>
      <c r="V814" s="245"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6"/>
      <c r="AP814" s="247" t="str">
        <f>IF(F814="","",IFERROR(VLOOKUP(SUBSTITUTE(SUBSTITUTE(Tabla1[[#This Row],[Uso Sistemas]],"T","P"),"N","F"),Parámetros!$M$2:$N$17,2,0),"Completar hasta 3ra sem. para evaluar a Probacionista"))</f>
        <v/>
      </c>
      <c r="AQ814" s="40"/>
      <c r="AR814" s="40"/>
      <c r="AS814" s="40"/>
      <c r="AT814" s="29"/>
      <c r="AU814" s="56"/>
      <c r="AV814" s="56"/>
      <c r="AW814" s="56"/>
      <c r="AX814" s="249" t="str">
        <f>IF(V814="","",EOMONTH(EDATE(Tabla1[[#This Row],[Fecha Finalización]],2),0))</f>
        <v/>
      </c>
      <c r="AY814" s="40"/>
      <c r="AZ814" s="250" t="str">
        <f>IF(V814="","",EOMONTH(EDATE(Tabla1[[#This Row],[Fecha Finalización]],3),0))</f>
        <v/>
      </c>
      <c r="BA814" s="40"/>
      <c r="BB814" s="40"/>
      <c r="BC814" s="237"/>
      <c r="BD814" s="235" t="str">
        <f>IF(F814="","",Tabla1[[#This Row],[sem 01]]&amp;Tabla1[[#This Row],[sem 02]]&amp;Tabla1[[#This Row],[sem 03]])</f>
        <v/>
      </c>
      <c r="BE814" s="236"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9"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10"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10"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10" t="str">
        <f>IF(Tabla1[[#This Row],[Fecha Inicio grupo]]="","",IFERROR(VLOOKUP(Tabla1[[#This Row],[Mes de Alta como miembro]],Parámetros!$AM$2:$AN$16,2,0),"01/01/1900"))</f>
        <v/>
      </c>
    </row>
    <row r="815" spans="1:63" ht="14.45">
      <c r="A815" s="69">
        <v>812</v>
      </c>
      <c r="B815" s="30"/>
      <c r="C815" s="35"/>
      <c r="D815" s="43"/>
      <c r="E815" s="65"/>
      <c r="F815" s="46"/>
      <c r="G815" s="46"/>
      <c r="H815" s="165"/>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1"/>
      <c r="P815" s="35"/>
      <c r="Q815" s="68"/>
      <c r="R815" s="68"/>
      <c r="S815" s="68"/>
      <c r="T815" s="68"/>
      <c r="U815" s="244" t="str">
        <f>IF(F815="","",Tabla1[[#This Row],[Fecha Inicio grupo]]+3*7-7)</f>
        <v/>
      </c>
      <c r="V815" s="245"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6"/>
      <c r="AP815" s="247" t="str">
        <f>IF(F815="","",IFERROR(VLOOKUP(SUBSTITUTE(SUBSTITUTE(Tabla1[[#This Row],[Uso Sistemas]],"T","P"),"N","F"),Parámetros!$M$2:$N$17,2,0),"Completar hasta 3ra sem. para evaluar a Probacionista"))</f>
        <v/>
      </c>
      <c r="AQ815" s="40"/>
      <c r="AR815" s="40"/>
      <c r="AS815" s="40"/>
      <c r="AT815" s="29"/>
      <c r="AU815" s="56"/>
      <c r="AV815" s="56"/>
      <c r="AW815" s="56"/>
      <c r="AX815" s="249" t="str">
        <f>IF(V815="","",EOMONTH(EDATE(Tabla1[[#This Row],[Fecha Finalización]],2),0))</f>
        <v/>
      </c>
      <c r="AY815" s="40"/>
      <c r="AZ815" s="250" t="str">
        <f>IF(V815="","",EOMONTH(EDATE(Tabla1[[#This Row],[Fecha Finalización]],3),0))</f>
        <v/>
      </c>
      <c r="BA815" s="40"/>
      <c r="BB815" s="40"/>
      <c r="BC815" s="237"/>
      <c r="BD815" s="235" t="str">
        <f>IF(F815="","",Tabla1[[#This Row],[sem 01]]&amp;Tabla1[[#This Row],[sem 02]]&amp;Tabla1[[#This Row],[sem 03]])</f>
        <v/>
      </c>
      <c r="BE815" s="236"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9"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10"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10"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10" t="str">
        <f>IF(Tabla1[[#This Row],[Fecha Inicio grupo]]="","",IFERROR(VLOOKUP(Tabla1[[#This Row],[Mes de Alta como miembro]],Parámetros!$AM$2:$AN$16,2,0),"01/01/1900"))</f>
        <v/>
      </c>
    </row>
    <row r="816" spans="1:63" ht="14.45">
      <c r="A816" s="69">
        <v>813</v>
      </c>
      <c r="B816" s="30"/>
      <c r="C816" s="35"/>
      <c r="D816" s="43"/>
      <c r="E816" s="65"/>
      <c r="F816" s="46"/>
      <c r="G816" s="46"/>
      <c r="H816" s="165"/>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1"/>
      <c r="P816" s="35"/>
      <c r="Q816" s="68"/>
      <c r="R816" s="68"/>
      <c r="S816" s="68"/>
      <c r="T816" s="68"/>
      <c r="U816" s="244" t="str">
        <f>IF(F816="","",Tabla1[[#This Row],[Fecha Inicio grupo]]+3*7-7)</f>
        <v/>
      </c>
      <c r="V816" s="245"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6"/>
      <c r="AP816" s="247" t="str">
        <f>IF(F816="","",IFERROR(VLOOKUP(SUBSTITUTE(SUBSTITUTE(Tabla1[[#This Row],[Uso Sistemas]],"T","P"),"N","F"),Parámetros!$M$2:$N$17,2,0),"Completar hasta 3ra sem. para evaluar a Probacionista"))</f>
        <v/>
      </c>
      <c r="AQ816" s="40"/>
      <c r="AR816" s="40"/>
      <c r="AS816" s="40"/>
      <c r="AT816" s="29"/>
      <c r="AU816" s="56"/>
      <c r="AV816" s="56"/>
      <c r="AW816" s="56"/>
      <c r="AX816" s="249" t="str">
        <f>IF(V816="","",EOMONTH(EDATE(Tabla1[[#This Row],[Fecha Finalización]],2),0))</f>
        <v/>
      </c>
      <c r="AY816" s="40"/>
      <c r="AZ816" s="250" t="str">
        <f>IF(V816="","",EOMONTH(EDATE(Tabla1[[#This Row],[Fecha Finalización]],3),0))</f>
        <v/>
      </c>
      <c r="BA816" s="40"/>
      <c r="BB816" s="40"/>
      <c r="BC816" s="237"/>
      <c r="BD816" s="235" t="str">
        <f>IF(F816="","",Tabla1[[#This Row],[sem 01]]&amp;Tabla1[[#This Row],[sem 02]]&amp;Tabla1[[#This Row],[sem 03]])</f>
        <v/>
      </c>
      <c r="BE816" s="236"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9"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10"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10"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10" t="str">
        <f>IF(Tabla1[[#This Row],[Fecha Inicio grupo]]="","",IFERROR(VLOOKUP(Tabla1[[#This Row],[Mes de Alta como miembro]],Parámetros!$AM$2:$AN$16,2,0),"01/01/1900"))</f>
        <v/>
      </c>
    </row>
    <row r="817" spans="1:63" ht="14.45">
      <c r="A817" s="69">
        <v>814</v>
      </c>
      <c r="B817" s="30"/>
      <c r="C817" s="35"/>
      <c r="D817" s="43"/>
      <c r="E817" s="65"/>
      <c r="F817" s="46"/>
      <c r="G817" s="46"/>
      <c r="H817" s="165"/>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1"/>
      <c r="P817" s="35"/>
      <c r="Q817" s="68"/>
      <c r="R817" s="68"/>
      <c r="S817" s="68"/>
      <c r="T817" s="68"/>
      <c r="U817" s="244" t="str">
        <f>IF(F817="","",Tabla1[[#This Row],[Fecha Inicio grupo]]+3*7-7)</f>
        <v/>
      </c>
      <c r="V817" s="245"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6"/>
      <c r="AP817" s="247" t="str">
        <f>IF(F817="","",IFERROR(VLOOKUP(SUBSTITUTE(SUBSTITUTE(Tabla1[[#This Row],[Uso Sistemas]],"T","P"),"N","F"),Parámetros!$M$2:$N$17,2,0),"Completar hasta 3ra sem. para evaluar a Probacionista"))</f>
        <v/>
      </c>
      <c r="AQ817" s="40"/>
      <c r="AR817" s="40"/>
      <c r="AS817" s="40"/>
      <c r="AT817" s="29"/>
      <c r="AU817" s="56"/>
      <c r="AV817" s="56"/>
      <c r="AW817" s="56"/>
      <c r="AX817" s="249" t="str">
        <f>IF(V817="","",EOMONTH(EDATE(Tabla1[[#This Row],[Fecha Finalización]],2),0))</f>
        <v/>
      </c>
      <c r="AY817" s="40"/>
      <c r="AZ817" s="250" t="str">
        <f>IF(V817="","",EOMONTH(EDATE(Tabla1[[#This Row],[Fecha Finalización]],3),0))</f>
        <v/>
      </c>
      <c r="BA817" s="40"/>
      <c r="BB817" s="40"/>
      <c r="BC817" s="237"/>
      <c r="BD817" s="235" t="str">
        <f>IF(F817="","",Tabla1[[#This Row],[sem 01]]&amp;Tabla1[[#This Row],[sem 02]]&amp;Tabla1[[#This Row],[sem 03]])</f>
        <v/>
      </c>
      <c r="BE817" s="236"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9"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10"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10"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10" t="str">
        <f>IF(Tabla1[[#This Row],[Fecha Inicio grupo]]="","",IFERROR(VLOOKUP(Tabla1[[#This Row],[Mes de Alta como miembro]],Parámetros!$AM$2:$AN$16,2,0),"01/01/1900"))</f>
        <v/>
      </c>
    </row>
    <row r="818" spans="1:63" ht="14.45">
      <c r="A818" s="69">
        <v>815</v>
      </c>
      <c r="B818" s="30"/>
      <c r="C818" s="35"/>
      <c r="D818" s="43"/>
      <c r="E818" s="65"/>
      <c r="F818" s="46"/>
      <c r="G818" s="46"/>
      <c r="H818" s="165"/>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1"/>
      <c r="P818" s="35"/>
      <c r="Q818" s="68"/>
      <c r="R818" s="68"/>
      <c r="S818" s="68"/>
      <c r="T818" s="68"/>
      <c r="U818" s="244" t="str">
        <f>IF(F818="","",Tabla1[[#This Row],[Fecha Inicio grupo]]+3*7-7)</f>
        <v/>
      </c>
      <c r="V818" s="245"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6"/>
      <c r="AP818" s="247" t="str">
        <f>IF(F818="","",IFERROR(VLOOKUP(SUBSTITUTE(SUBSTITUTE(Tabla1[[#This Row],[Uso Sistemas]],"T","P"),"N","F"),Parámetros!$M$2:$N$17,2,0),"Completar hasta 3ra sem. para evaluar a Probacionista"))</f>
        <v/>
      </c>
      <c r="AQ818" s="40"/>
      <c r="AR818" s="40"/>
      <c r="AS818" s="40"/>
      <c r="AT818" s="29"/>
      <c r="AU818" s="56"/>
      <c r="AV818" s="56"/>
      <c r="AW818" s="56"/>
      <c r="AX818" s="249" t="str">
        <f>IF(V818="","",EOMONTH(EDATE(Tabla1[[#This Row],[Fecha Finalización]],2),0))</f>
        <v/>
      </c>
      <c r="AY818" s="40"/>
      <c r="AZ818" s="250" t="str">
        <f>IF(V818="","",EOMONTH(EDATE(Tabla1[[#This Row],[Fecha Finalización]],3),0))</f>
        <v/>
      </c>
      <c r="BA818" s="40"/>
      <c r="BB818" s="40"/>
      <c r="BC818" s="237"/>
      <c r="BD818" s="235" t="str">
        <f>IF(F818="","",Tabla1[[#This Row],[sem 01]]&amp;Tabla1[[#This Row],[sem 02]]&amp;Tabla1[[#This Row],[sem 03]])</f>
        <v/>
      </c>
      <c r="BE818" s="236"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9"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10"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10"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10" t="str">
        <f>IF(Tabla1[[#This Row],[Fecha Inicio grupo]]="","",IFERROR(VLOOKUP(Tabla1[[#This Row],[Mes de Alta como miembro]],Parámetros!$AM$2:$AN$16,2,0),"01/01/1900"))</f>
        <v/>
      </c>
    </row>
    <row r="819" spans="1:63" ht="14.45">
      <c r="A819" s="69">
        <v>816</v>
      </c>
      <c r="B819" s="30"/>
      <c r="C819" s="35"/>
      <c r="D819" s="43"/>
      <c r="E819" s="65"/>
      <c r="F819" s="46"/>
      <c r="G819" s="46"/>
      <c r="H819" s="165"/>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1"/>
      <c r="P819" s="35"/>
      <c r="Q819" s="68"/>
      <c r="R819" s="68"/>
      <c r="S819" s="68"/>
      <c r="T819" s="68"/>
      <c r="U819" s="244" t="str">
        <f>IF(F819="","",Tabla1[[#This Row],[Fecha Inicio grupo]]+3*7-7)</f>
        <v/>
      </c>
      <c r="V819" s="245"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6"/>
      <c r="AP819" s="247" t="str">
        <f>IF(F819="","",IFERROR(VLOOKUP(SUBSTITUTE(SUBSTITUTE(Tabla1[[#This Row],[Uso Sistemas]],"T","P"),"N","F"),Parámetros!$M$2:$N$17,2,0),"Completar hasta 3ra sem. para evaluar a Probacionista"))</f>
        <v/>
      </c>
      <c r="AQ819" s="40"/>
      <c r="AR819" s="40"/>
      <c r="AS819" s="40"/>
      <c r="AT819" s="29"/>
      <c r="AU819" s="56"/>
      <c r="AV819" s="56"/>
      <c r="AW819" s="56"/>
      <c r="AX819" s="249" t="str">
        <f>IF(V819="","",EOMONTH(EDATE(Tabla1[[#This Row],[Fecha Finalización]],2),0))</f>
        <v/>
      </c>
      <c r="AY819" s="40"/>
      <c r="AZ819" s="250" t="str">
        <f>IF(V819="","",EOMONTH(EDATE(Tabla1[[#This Row],[Fecha Finalización]],3),0))</f>
        <v/>
      </c>
      <c r="BA819" s="40"/>
      <c r="BB819" s="40"/>
      <c r="BC819" s="237"/>
      <c r="BD819" s="235" t="str">
        <f>IF(F819="","",Tabla1[[#This Row],[sem 01]]&amp;Tabla1[[#This Row],[sem 02]]&amp;Tabla1[[#This Row],[sem 03]])</f>
        <v/>
      </c>
      <c r="BE819" s="236"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9"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10"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10"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10" t="str">
        <f>IF(Tabla1[[#This Row],[Fecha Inicio grupo]]="","",IFERROR(VLOOKUP(Tabla1[[#This Row],[Mes de Alta como miembro]],Parámetros!$AM$2:$AN$16,2,0),"01/01/1900"))</f>
        <v/>
      </c>
    </row>
    <row r="820" spans="1:63" ht="14.45">
      <c r="A820" s="69">
        <v>817</v>
      </c>
      <c r="B820" s="30"/>
      <c r="C820" s="35"/>
      <c r="D820" s="43"/>
      <c r="E820" s="65"/>
      <c r="F820" s="46"/>
      <c r="G820" s="46"/>
      <c r="H820" s="165"/>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1"/>
      <c r="P820" s="35"/>
      <c r="Q820" s="68"/>
      <c r="R820" s="68"/>
      <c r="S820" s="68"/>
      <c r="T820" s="68"/>
      <c r="U820" s="244" t="str">
        <f>IF(F820="","",Tabla1[[#This Row],[Fecha Inicio grupo]]+3*7-7)</f>
        <v/>
      </c>
      <c r="V820" s="245"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6"/>
      <c r="AP820" s="247" t="str">
        <f>IF(F820="","",IFERROR(VLOOKUP(SUBSTITUTE(SUBSTITUTE(Tabla1[[#This Row],[Uso Sistemas]],"T","P"),"N","F"),Parámetros!$M$2:$N$17,2,0),"Completar hasta 3ra sem. para evaluar a Probacionista"))</f>
        <v/>
      </c>
      <c r="AQ820" s="40"/>
      <c r="AR820" s="40"/>
      <c r="AS820" s="40"/>
      <c r="AT820" s="29"/>
      <c r="AU820" s="56"/>
      <c r="AV820" s="56"/>
      <c r="AW820" s="56"/>
      <c r="AX820" s="249" t="str">
        <f>IF(V820="","",EOMONTH(EDATE(Tabla1[[#This Row],[Fecha Finalización]],2),0))</f>
        <v/>
      </c>
      <c r="AY820" s="40"/>
      <c r="AZ820" s="250" t="str">
        <f>IF(V820="","",EOMONTH(EDATE(Tabla1[[#This Row],[Fecha Finalización]],3),0))</f>
        <v/>
      </c>
      <c r="BA820" s="40"/>
      <c r="BB820" s="40"/>
      <c r="BC820" s="237"/>
      <c r="BD820" s="235" t="str">
        <f>IF(F820="","",Tabla1[[#This Row],[sem 01]]&amp;Tabla1[[#This Row],[sem 02]]&amp;Tabla1[[#This Row],[sem 03]])</f>
        <v/>
      </c>
      <c r="BE820" s="236"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9"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10"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10"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10" t="str">
        <f>IF(Tabla1[[#This Row],[Fecha Inicio grupo]]="","",IFERROR(VLOOKUP(Tabla1[[#This Row],[Mes de Alta como miembro]],Parámetros!$AM$2:$AN$16,2,0),"01/01/1900"))</f>
        <v/>
      </c>
    </row>
    <row r="821" spans="1:63" ht="14.45">
      <c r="A821" s="69">
        <v>818</v>
      </c>
      <c r="B821" s="30"/>
      <c r="C821" s="35"/>
      <c r="D821" s="43"/>
      <c r="E821" s="65"/>
      <c r="F821" s="46"/>
      <c r="G821" s="46"/>
      <c r="H821" s="165"/>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1"/>
      <c r="P821" s="35"/>
      <c r="Q821" s="68"/>
      <c r="R821" s="68"/>
      <c r="S821" s="68"/>
      <c r="T821" s="68"/>
      <c r="U821" s="244" t="str">
        <f>IF(F821="","",Tabla1[[#This Row],[Fecha Inicio grupo]]+3*7-7)</f>
        <v/>
      </c>
      <c r="V821" s="245"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6"/>
      <c r="AP821" s="247" t="str">
        <f>IF(F821="","",IFERROR(VLOOKUP(SUBSTITUTE(SUBSTITUTE(Tabla1[[#This Row],[Uso Sistemas]],"T","P"),"N","F"),Parámetros!$M$2:$N$17,2,0),"Completar hasta 3ra sem. para evaluar a Probacionista"))</f>
        <v/>
      </c>
      <c r="AQ821" s="40"/>
      <c r="AR821" s="40"/>
      <c r="AS821" s="40"/>
      <c r="AT821" s="29"/>
      <c r="AU821" s="56"/>
      <c r="AV821" s="56"/>
      <c r="AW821" s="56"/>
      <c r="AX821" s="249" t="str">
        <f>IF(V821="","",EOMONTH(EDATE(Tabla1[[#This Row],[Fecha Finalización]],2),0))</f>
        <v/>
      </c>
      <c r="AY821" s="40"/>
      <c r="AZ821" s="250" t="str">
        <f>IF(V821="","",EOMONTH(EDATE(Tabla1[[#This Row],[Fecha Finalización]],3),0))</f>
        <v/>
      </c>
      <c r="BA821" s="40"/>
      <c r="BB821" s="40"/>
      <c r="BC821" s="237"/>
      <c r="BD821" s="235" t="str">
        <f>IF(F821="","",Tabla1[[#This Row],[sem 01]]&amp;Tabla1[[#This Row],[sem 02]]&amp;Tabla1[[#This Row],[sem 03]])</f>
        <v/>
      </c>
      <c r="BE821" s="236"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9"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10"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10"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10" t="str">
        <f>IF(Tabla1[[#This Row],[Fecha Inicio grupo]]="","",IFERROR(VLOOKUP(Tabla1[[#This Row],[Mes de Alta como miembro]],Parámetros!$AM$2:$AN$16,2,0),"01/01/1900"))</f>
        <v/>
      </c>
    </row>
    <row r="822" spans="1:63" ht="14.45">
      <c r="A822" s="69">
        <v>819</v>
      </c>
      <c r="B822" s="30"/>
      <c r="C822" s="35"/>
      <c r="D822" s="43"/>
      <c r="E822" s="65"/>
      <c r="F822" s="46"/>
      <c r="G822" s="46"/>
      <c r="H822" s="165"/>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1"/>
      <c r="P822" s="35"/>
      <c r="Q822" s="68"/>
      <c r="R822" s="68"/>
      <c r="S822" s="68"/>
      <c r="T822" s="68"/>
      <c r="U822" s="244" t="str">
        <f>IF(F822="","",Tabla1[[#This Row],[Fecha Inicio grupo]]+3*7-7)</f>
        <v/>
      </c>
      <c r="V822" s="245"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6"/>
      <c r="AP822" s="247" t="str">
        <f>IF(F822="","",IFERROR(VLOOKUP(SUBSTITUTE(SUBSTITUTE(Tabla1[[#This Row],[Uso Sistemas]],"T","P"),"N","F"),Parámetros!$M$2:$N$17,2,0),"Completar hasta 3ra sem. para evaluar a Probacionista"))</f>
        <v/>
      </c>
      <c r="AQ822" s="40"/>
      <c r="AR822" s="40"/>
      <c r="AS822" s="40"/>
      <c r="AT822" s="29"/>
      <c r="AU822" s="56"/>
      <c r="AV822" s="56"/>
      <c r="AW822" s="56"/>
      <c r="AX822" s="249" t="str">
        <f>IF(V822="","",EOMONTH(EDATE(Tabla1[[#This Row],[Fecha Finalización]],2),0))</f>
        <v/>
      </c>
      <c r="AY822" s="40"/>
      <c r="AZ822" s="250" t="str">
        <f>IF(V822="","",EOMONTH(EDATE(Tabla1[[#This Row],[Fecha Finalización]],3),0))</f>
        <v/>
      </c>
      <c r="BA822" s="40"/>
      <c r="BB822" s="40"/>
      <c r="BC822" s="237"/>
      <c r="BD822" s="235" t="str">
        <f>IF(F822="","",Tabla1[[#This Row],[sem 01]]&amp;Tabla1[[#This Row],[sem 02]]&amp;Tabla1[[#This Row],[sem 03]])</f>
        <v/>
      </c>
      <c r="BE822" s="236"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9"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10"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10"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10" t="str">
        <f>IF(Tabla1[[#This Row],[Fecha Inicio grupo]]="","",IFERROR(VLOOKUP(Tabla1[[#This Row],[Mes de Alta como miembro]],Parámetros!$AM$2:$AN$16,2,0),"01/01/1900"))</f>
        <v/>
      </c>
    </row>
    <row r="823" spans="1:63" ht="14.45">
      <c r="A823" s="69">
        <v>820</v>
      </c>
      <c r="B823" s="30"/>
      <c r="C823" s="35"/>
      <c r="D823" s="43"/>
      <c r="E823" s="65"/>
      <c r="F823" s="46"/>
      <c r="G823" s="46"/>
      <c r="H823" s="165"/>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1"/>
      <c r="P823" s="35"/>
      <c r="Q823" s="68"/>
      <c r="R823" s="68"/>
      <c r="S823" s="68"/>
      <c r="T823" s="68"/>
      <c r="U823" s="244" t="str">
        <f>IF(F823="","",Tabla1[[#This Row],[Fecha Inicio grupo]]+3*7-7)</f>
        <v/>
      </c>
      <c r="V823" s="245"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6"/>
      <c r="AP823" s="247" t="str">
        <f>IF(F823="","",IFERROR(VLOOKUP(SUBSTITUTE(SUBSTITUTE(Tabla1[[#This Row],[Uso Sistemas]],"T","P"),"N","F"),Parámetros!$M$2:$N$17,2,0),"Completar hasta 3ra sem. para evaluar a Probacionista"))</f>
        <v/>
      </c>
      <c r="AQ823" s="40"/>
      <c r="AR823" s="40"/>
      <c r="AS823" s="40"/>
      <c r="AT823" s="29"/>
      <c r="AU823" s="56"/>
      <c r="AV823" s="56"/>
      <c r="AW823" s="56"/>
      <c r="AX823" s="249" t="str">
        <f>IF(V823="","",EOMONTH(EDATE(Tabla1[[#This Row],[Fecha Finalización]],2),0))</f>
        <v/>
      </c>
      <c r="AY823" s="40"/>
      <c r="AZ823" s="250" t="str">
        <f>IF(V823="","",EOMONTH(EDATE(Tabla1[[#This Row],[Fecha Finalización]],3),0))</f>
        <v/>
      </c>
      <c r="BA823" s="40"/>
      <c r="BB823" s="40"/>
      <c r="BC823" s="237"/>
      <c r="BD823" s="235" t="str">
        <f>IF(F823="","",Tabla1[[#This Row],[sem 01]]&amp;Tabla1[[#This Row],[sem 02]]&amp;Tabla1[[#This Row],[sem 03]])</f>
        <v/>
      </c>
      <c r="BE823" s="236"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9"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10"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10"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10" t="str">
        <f>IF(Tabla1[[#This Row],[Fecha Inicio grupo]]="","",IFERROR(VLOOKUP(Tabla1[[#This Row],[Mes de Alta como miembro]],Parámetros!$AM$2:$AN$16,2,0),"01/01/1900"))</f>
        <v/>
      </c>
    </row>
    <row r="824" spans="1:63" ht="14.45">
      <c r="A824" s="69">
        <v>821</v>
      </c>
      <c r="B824" s="30"/>
      <c r="C824" s="35"/>
      <c r="D824" s="43"/>
      <c r="E824" s="65"/>
      <c r="F824" s="46"/>
      <c r="G824" s="46"/>
      <c r="H824" s="165"/>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1"/>
      <c r="P824" s="35"/>
      <c r="Q824" s="68"/>
      <c r="R824" s="68"/>
      <c r="S824" s="68"/>
      <c r="T824" s="68"/>
      <c r="U824" s="244" t="str">
        <f>IF(F824="","",Tabla1[[#This Row],[Fecha Inicio grupo]]+3*7-7)</f>
        <v/>
      </c>
      <c r="V824" s="245"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6"/>
      <c r="AP824" s="247" t="str">
        <f>IF(F824="","",IFERROR(VLOOKUP(SUBSTITUTE(SUBSTITUTE(Tabla1[[#This Row],[Uso Sistemas]],"T","P"),"N","F"),Parámetros!$M$2:$N$17,2,0),"Completar hasta 3ra sem. para evaluar a Probacionista"))</f>
        <v/>
      </c>
      <c r="AQ824" s="40"/>
      <c r="AR824" s="40"/>
      <c r="AS824" s="40"/>
      <c r="AT824" s="29"/>
      <c r="AU824" s="56"/>
      <c r="AV824" s="56"/>
      <c r="AW824" s="56"/>
      <c r="AX824" s="249" t="str">
        <f>IF(V824="","",EOMONTH(EDATE(Tabla1[[#This Row],[Fecha Finalización]],2),0))</f>
        <v/>
      </c>
      <c r="AY824" s="40"/>
      <c r="AZ824" s="250" t="str">
        <f>IF(V824="","",EOMONTH(EDATE(Tabla1[[#This Row],[Fecha Finalización]],3),0))</f>
        <v/>
      </c>
      <c r="BA824" s="40"/>
      <c r="BB824" s="40"/>
      <c r="BC824" s="237"/>
      <c r="BD824" s="235" t="str">
        <f>IF(F824="","",Tabla1[[#This Row],[sem 01]]&amp;Tabla1[[#This Row],[sem 02]]&amp;Tabla1[[#This Row],[sem 03]])</f>
        <v/>
      </c>
      <c r="BE824" s="236"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9"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10"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10"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10" t="str">
        <f>IF(Tabla1[[#This Row],[Fecha Inicio grupo]]="","",IFERROR(VLOOKUP(Tabla1[[#This Row],[Mes de Alta como miembro]],Parámetros!$AM$2:$AN$16,2,0),"01/01/1900"))</f>
        <v/>
      </c>
    </row>
    <row r="825" spans="1:63" ht="14.45">
      <c r="A825" s="69">
        <v>822</v>
      </c>
      <c r="B825" s="30"/>
      <c r="C825" s="35"/>
      <c r="D825" s="43"/>
      <c r="E825" s="65"/>
      <c r="F825" s="46"/>
      <c r="G825" s="46"/>
      <c r="H825" s="165"/>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1"/>
      <c r="P825" s="35"/>
      <c r="Q825" s="68"/>
      <c r="R825" s="68"/>
      <c r="S825" s="68"/>
      <c r="T825" s="68"/>
      <c r="U825" s="244" t="str">
        <f>IF(F825="","",Tabla1[[#This Row],[Fecha Inicio grupo]]+3*7-7)</f>
        <v/>
      </c>
      <c r="V825" s="245"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6"/>
      <c r="AP825" s="247" t="str">
        <f>IF(F825="","",IFERROR(VLOOKUP(SUBSTITUTE(SUBSTITUTE(Tabla1[[#This Row],[Uso Sistemas]],"T","P"),"N","F"),Parámetros!$M$2:$N$17,2,0),"Completar hasta 3ra sem. para evaluar a Probacionista"))</f>
        <v/>
      </c>
      <c r="AQ825" s="40"/>
      <c r="AR825" s="40"/>
      <c r="AS825" s="40"/>
      <c r="AT825" s="29"/>
      <c r="AU825" s="56"/>
      <c r="AV825" s="56"/>
      <c r="AW825" s="56"/>
      <c r="AX825" s="249" t="str">
        <f>IF(V825="","",EOMONTH(EDATE(Tabla1[[#This Row],[Fecha Finalización]],2),0))</f>
        <v/>
      </c>
      <c r="AY825" s="40"/>
      <c r="AZ825" s="250" t="str">
        <f>IF(V825="","",EOMONTH(EDATE(Tabla1[[#This Row],[Fecha Finalización]],3),0))</f>
        <v/>
      </c>
      <c r="BA825" s="40"/>
      <c r="BB825" s="40"/>
      <c r="BC825" s="237"/>
      <c r="BD825" s="235" t="str">
        <f>IF(F825="","",Tabla1[[#This Row],[sem 01]]&amp;Tabla1[[#This Row],[sem 02]]&amp;Tabla1[[#This Row],[sem 03]])</f>
        <v/>
      </c>
      <c r="BE825" s="236"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9"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10"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10"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10" t="str">
        <f>IF(Tabla1[[#This Row],[Fecha Inicio grupo]]="","",IFERROR(VLOOKUP(Tabla1[[#This Row],[Mes de Alta como miembro]],Parámetros!$AM$2:$AN$16,2,0),"01/01/1900"))</f>
        <v/>
      </c>
    </row>
    <row r="826" spans="1:63" ht="14.45">
      <c r="A826" s="69">
        <v>823</v>
      </c>
      <c r="B826" s="30"/>
      <c r="C826" s="35"/>
      <c r="D826" s="43"/>
      <c r="E826" s="65"/>
      <c r="F826" s="46"/>
      <c r="G826" s="46"/>
      <c r="H826" s="165"/>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1"/>
      <c r="P826" s="35"/>
      <c r="Q826" s="68"/>
      <c r="R826" s="68"/>
      <c r="S826" s="68"/>
      <c r="T826" s="68"/>
      <c r="U826" s="244" t="str">
        <f>IF(F826="","",Tabla1[[#This Row],[Fecha Inicio grupo]]+3*7-7)</f>
        <v/>
      </c>
      <c r="V826" s="245"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6"/>
      <c r="AP826" s="247" t="str">
        <f>IF(F826="","",IFERROR(VLOOKUP(SUBSTITUTE(SUBSTITUTE(Tabla1[[#This Row],[Uso Sistemas]],"T","P"),"N","F"),Parámetros!$M$2:$N$17,2,0),"Completar hasta 3ra sem. para evaluar a Probacionista"))</f>
        <v/>
      </c>
      <c r="AQ826" s="40"/>
      <c r="AR826" s="40"/>
      <c r="AS826" s="40"/>
      <c r="AT826" s="29"/>
      <c r="AU826" s="56"/>
      <c r="AV826" s="56"/>
      <c r="AW826" s="56"/>
      <c r="AX826" s="249" t="str">
        <f>IF(V826="","",EOMONTH(EDATE(Tabla1[[#This Row],[Fecha Finalización]],2),0))</f>
        <v/>
      </c>
      <c r="AY826" s="40"/>
      <c r="AZ826" s="250" t="str">
        <f>IF(V826="","",EOMONTH(EDATE(Tabla1[[#This Row],[Fecha Finalización]],3),0))</f>
        <v/>
      </c>
      <c r="BA826" s="40"/>
      <c r="BB826" s="40"/>
      <c r="BC826" s="237"/>
      <c r="BD826" s="235" t="str">
        <f>IF(F826="","",Tabla1[[#This Row],[sem 01]]&amp;Tabla1[[#This Row],[sem 02]]&amp;Tabla1[[#This Row],[sem 03]])</f>
        <v/>
      </c>
      <c r="BE826" s="236"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9"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10"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10"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10" t="str">
        <f>IF(Tabla1[[#This Row],[Fecha Inicio grupo]]="","",IFERROR(VLOOKUP(Tabla1[[#This Row],[Mes de Alta como miembro]],Parámetros!$AM$2:$AN$16,2,0),"01/01/1900"))</f>
        <v/>
      </c>
    </row>
    <row r="827" spans="1:63" ht="14.45">
      <c r="A827" s="69">
        <v>824</v>
      </c>
      <c r="B827" s="30"/>
      <c r="C827" s="35"/>
      <c r="D827" s="43"/>
      <c r="E827" s="65"/>
      <c r="F827" s="46"/>
      <c r="G827" s="46"/>
      <c r="H827" s="165"/>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1"/>
      <c r="P827" s="35"/>
      <c r="Q827" s="68"/>
      <c r="R827" s="68"/>
      <c r="S827" s="68"/>
      <c r="T827" s="68"/>
      <c r="U827" s="244" t="str">
        <f>IF(F827="","",Tabla1[[#This Row],[Fecha Inicio grupo]]+3*7-7)</f>
        <v/>
      </c>
      <c r="V827" s="245"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6"/>
      <c r="AP827" s="247" t="str">
        <f>IF(F827="","",IFERROR(VLOOKUP(SUBSTITUTE(SUBSTITUTE(Tabla1[[#This Row],[Uso Sistemas]],"T","P"),"N","F"),Parámetros!$M$2:$N$17,2,0),"Completar hasta 3ra sem. para evaluar a Probacionista"))</f>
        <v/>
      </c>
      <c r="AQ827" s="40"/>
      <c r="AR827" s="40"/>
      <c r="AS827" s="40"/>
      <c r="AT827" s="29"/>
      <c r="AU827" s="56"/>
      <c r="AV827" s="56"/>
      <c r="AW827" s="56"/>
      <c r="AX827" s="249" t="str">
        <f>IF(V827="","",EOMONTH(EDATE(Tabla1[[#This Row],[Fecha Finalización]],2),0))</f>
        <v/>
      </c>
      <c r="AY827" s="40"/>
      <c r="AZ827" s="250" t="str">
        <f>IF(V827="","",EOMONTH(EDATE(Tabla1[[#This Row],[Fecha Finalización]],3),0))</f>
        <v/>
      </c>
      <c r="BA827" s="40"/>
      <c r="BB827" s="40"/>
      <c r="BC827" s="237"/>
      <c r="BD827" s="235" t="str">
        <f>IF(F827="","",Tabla1[[#This Row],[sem 01]]&amp;Tabla1[[#This Row],[sem 02]]&amp;Tabla1[[#This Row],[sem 03]])</f>
        <v/>
      </c>
      <c r="BE827" s="236"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9"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10"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10"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10" t="str">
        <f>IF(Tabla1[[#This Row],[Fecha Inicio grupo]]="","",IFERROR(VLOOKUP(Tabla1[[#This Row],[Mes de Alta como miembro]],Parámetros!$AM$2:$AN$16,2,0),"01/01/1900"))</f>
        <v/>
      </c>
    </row>
    <row r="828" spans="1:63" ht="14.45">
      <c r="A828" s="69">
        <v>825</v>
      </c>
      <c r="B828" s="30"/>
      <c r="C828" s="35"/>
      <c r="D828" s="43"/>
      <c r="E828" s="65"/>
      <c r="F828" s="46"/>
      <c r="G828" s="46"/>
      <c r="H828" s="165"/>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1"/>
      <c r="P828" s="35"/>
      <c r="Q828" s="68"/>
      <c r="R828" s="68"/>
      <c r="S828" s="68"/>
      <c r="T828" s="68"/>
      <c r="U828" s="244" t="str">
        <f>IF(F828="","",Tabla1[[#This Row],[Fecha Inicio grupo]]+3*7-7)</f>
        <v/>
      </c>
      <c r="V828" s="245"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6"/>
      <c r="AP828" s="247" t="str">
        <f>IF(F828="","",IFERROR(VLOOKUP(SUBSTITUTE(SUBSTITUTE(Tabla1[[#This Row],[Uso Sistemas]],"T","P"),"N","F"),Parámetros!$M$2:$N$17,2,0),"Completar hasta 3ra sem. para evaluar a Probacionista"))</f>
        <v/>
      </c>
      <c r="AQ828" s="40"/>
      <c r="AR828" s="40"/>
      <c r="AS828" s="40"/>
      <c r="AT828" s="29"/>
      <c r="AU828" s="56"/>
      <c r="AV828" s="56"/>
      <c r="AW828" s="56"/>
      <c r="AX828" s="249" t="str">
        <f>IF(V828="","",EOMONTH(EDATE(Tabla1[[#This Row],[Fecha Finalización]],2),0))</f>
        <v/>
      </c>
      <c r="AY828" s="40"/>
      <c r="AZ828" s="250" t="str">
        <f>IF(V828="","",EOMONTH(EDATE(Tabla1[[#This Row],[Fecha Finalización]],3),0))</f>
        <v/>
      </c>
      <c r="BA828" s="40"/>
      <c r="BB828" s="40"/>
      <c r="BC828" s="237"/>
      <c r="BD828" s="235" t="str">
        <f>IF(F828="","",Tabla1[[#This Row],[sem 01]]&amp;Tabla1[[#This Row],[sem 02]]&amp;Tabla1[[#This Row],[sem 03]])</f>
        <v/>
      </c>
      <c r="BE828" s="236"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9"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10"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10"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10" t="str">
        <f>IF(Tabla1[[#This Row],[Fecha Inicio grupo]]="","",IFERROR(VLOOKUP(Tabla1[[#This Row],[Mes de Alta como miembro]],Parámetros!$AM$2:$AN$16,2,0),"01/01/1900"))</f>
        <v/>
      </c>
    </row>
    <row r="829" spans="1:63" ht="14.45">
      <c r="A829" s="69">
        <v>826</v>
      </c>
      <c r="B829" s="30"/>
      <c r="C829" s="35"/>
      <c r="D829" s="43"/>
      <c r="E829" s="65"/>
      <c r="F829" s="46"/>
      <c r="G829" s="46"/>
      <c r="H829" s="165"/>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1"/>
      <c r="P829" s="35"/>
      <c r="Q829" s="68"/>
      <c r="R829" s="68"/>
      <c r="S829" s="68"/>
      <c r="T829" s="68"/>
      <c r="U829" s="244" t="str">
        <f>IF(F829="","",Tabla1[[#This Row],[Fecha Inicio grupo]]+3*7-7)</f>
        <v/>
      </c>
      <c r="V829" s="245"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6"/>
      <c r="AP829" s="247" t="str">
        <f>IF(F829="","",IFERROR(VLOOKUP(SUBSTITUTE(SUBSTITUTE(Tabla1[[#This Row],[Uso Sistemas]],"T","P"),"N","F"),Parámetros!$M$2:$N$17,2,0),"Completar hasta 3ra sem. para evaluar a Probacionista"))</f>
        <v/>
      </c>
      <c r="AQ829" s="40"/>
      <c r="AR829" s="40"/>
      <c r="AS829" s="40"/>
      <c r="AT829" s="29"/>
      <c r="AU829" s="56"/>
      <c r="AV829" s="56"/>
      <c r="AW829" s="56"/>
      <c r="AX829" s="249" t="str">
        <f>IF(V829="","",EOMONTH(EDATE(Tabla1[[#This Row],[Fecha Finalización]],2),0))</f>
        <v/>
      </c>
      <c r="AY829" s="40"/>
      <c r="AZ829" s="250" t="str">
        <f>IF(V829="","",EOMONTH(EDATE(Tabla1[[#This Row],[Fecha Finalización]],3),0))</f>
        <v/>
      </c>
      <c r="BA829" s="40"/>
      <c r="BB829" s="40"/>
      <c r="BC829" s="237"/>
      <c r="BD829" s="235" t="str">
        <f>IF(F829="","",Tabla1[[#This Row],[sem 01]]&amp;Tabla1[[#This Row],[sem 02]]&amp;Tabla1[[#This Row],[sem 03]])</f>
        <v/>
      </c>
      <c r="BE829" s="236"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9"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10"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10"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10" t="str">
        <f>IF(Tabla1[[#This Row],[Fecha Inicio grupo]]="","",IFERROR(VLOOKUP(Tabla1[[#This Row],[Mes de Alta como miembro]],Parámetros!$AM$2:$AN$16,2,0),"01/01/1900"))</f>
        <v/>
      </c>
    </row>
    <row r="830" spans="1:63" ht="14.45">
      <c r="A830" s="69">
        <v>827</v>
      </c>
      <c r="B830" s="30"/>
      <c r="C830" s="35"/>
      <c r="D830" s="43"/>
      <c r="E830" s="65"/>
      <c r="F830" s="46"/>
      <c r="G830" s="46"/>
      <c r="H830" s="165"/>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1"/>
      <c r="P830" s="35"/>
      <c r="Q830" s="68"/>
      <c r="R830" s="68"/>
      <c r="S830" s="68"/>
      <c r="T830" s="68"/>
      <c r="U830" s="244" t="str">
        <f>IF(F830="","",Tabla1[[#This Row],[Fecha Inicio grupo]]+3*7-7)</f>
        <v/>
      </c>
      <c r="V830" s="245"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6"/>
      <c r="AP830" s="247" t="str">
        <f>IF(F830="","",IFERROR(VLOOKUP(SUBSTITUTE(SUBSTITUTE(Tabla1[[#This Row],[Uso Sistemas]],"T","P"),"N","F"),Parámetros!$M$2:$N$17,2,0),"Completar hasta 3ra sem. para evaluar a Probacionista"))</f>
        <v/>
      </c>
      <c r="AQ830" s="40"/>
      <c r="AR830" s="40"/>
      <c r="AS830" s="40"/>
      <c r="AT830" s="29"/>
      <c r="AU830" s="56"/>
      <c r="AV830" s="56"/>
      <c r="AW830" s="56"/>
      <c r="AX830" s="249" t="str">
        <f>IF(V830="","",EOMONTH(EDATE(Tabla1[[#This Row],[Fecha Finalización]],2),0))</f>
        <v/>
      </c>
      <c r="AY830" s="40"/>
      <c r="AZ830" s="250" t="str">
        <f>IF(V830="","",EOMONTH(EDATE(Tabla1[[#This Row],[Fecha Finalización]],3),0))</f>
        <v/>
      </c>
      <c r="BA830" s="40"/>
      <c r="BB830" s="40"/>
      <c r="BC830" s="237"/>
      <c r="BD830" s="235" t="str">
        <f>IF(F830="","",Tabla1[[#This Row],[sem 01]]&amp;Tabla1[[#This Row],[sem 02]]&amp;Tabla1[[#This Row],[sem 03]])</f>
        <v/>
      </c>
      <c r="BE830" s="236"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9"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10"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10"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10" t="str">
        <f>IF(Tabla1[[#This Row],[Fecha Inicio grupo]]="","",IFERROR(VLOOKUP(Tabla1[[#This Row],[Mes de Alta como miembro]],Parámetros!$AM$2:$AN$16,2,0),"01/01/1900"))</f>
        <v/>
      </c>
    </row>
    <row r="831" spans="1:63" ht="14.45">
      <c r="A831" s="69">
        <v>828</v>
      </c>
      <c r="B831" s="30"/>
      <c r="C831" s="35"/>
      <c r="D831" s="43"/>
      <c r="E831" s="65"/>
      <c r="F831" s="46"/>
      <c r="G831" s="46"/>
      <c r="H831" s="165"/>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1"/>
      <c r="P831" s="35"/>
      <c r="Q831" s="68"/>
      <c r="R831" s="68"/>
      <c r="S831" s="68"/>
      <c r="T831" s="68"/>
      <c r="U831" s="244" t="str">
        <f>IF(F831="","",Tabla1[[#This Row],[Fecha Inicio grupo]]+3*7-7)</f>
        <v/>
      </c>
      <c r="V831" s="245"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6"/>
      <c r="AP831" s="247" t="str">
        <f>IF(F831="","",IFERROR(VLOOKUP(SUBSTITUTE(SUBSTITUTE(Tabla1[[#This Row],[Uso Sistemas]],"T","P"),"N","F"),Parámetros!$M$2:$N$17,2,0),"Completar hasta 3ra sem. para evaluar a Probacionista"))</f>
        <v/>
      </c>
      <c r="AQ831" s="40"/>
      <c r="AR831" s="40"/>
      <c r="AS831" s="40"/>
      <c r="AT831" s="29"/>
      <c r="AU831" s="56"/>
      <c r="AV831" s="56"/>
      <c r="AW831" s="56"/>
      <c r="AX831" s="249" t="str">
        <f>IF(V831="","",EOMONTH(EDATE(Tabla1[[#This Row],[Fecha Finalización]],2),0))</f>
        <v/>
      </c>
      <c r="AY831" s="40"/>
      <c r="AZ831" s="250" t="str">
        <f>IF(V831="","",EOMONTH(EDATE(Tabla1[[#This Row],[Fecha Finalización]],3),0))</f>
        <v/>
      </c>
      <c r="BA831" s="40"/>
      <c r="BB831" s="40"/>
      <c r="BC831" s="237"/>
      <c r="BD831" s="235" t="str">
        <f>IF(F831="","",Tabla1[[#This Row],[sem 01]]&amp;Tabla1[[#This Row],[sem 02]]&amp;Tabla1[[#This Row],[sem 03]])</f>
        <v/>
      </c>
      <c r="BE831" s="236"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9"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10"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10"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10" t="str">
        <f>IF(Tabla1[[#This Row],[Fecha Inicio grupo]]="","",IFERROR(VLOOKUP(Tabla1[[#This Row],[Mes de Alta como miembro]],Parámetros!$AM$2:$AN$16,2,0),"01/01/1900"))</f>
        <v/>
      </c>
    </row>
    <row r="832" spans="1:63" ht="14.45">
      <c r="A832" s="69">
        <v>829</v>
      </c>
      <c r="B832" s="30"/>
      <c r="C832" s="35"/>
      <c r="D832" s="43"/>
      <c r="E832" s="65"/>
      <c r="F832" s="46"/>
      <c r="G832" s="46"/>
      <c r="H832" s="165"/>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1"/>
      <c r="P832" s="35"/>
      <c r="Q832" s="68"/>
      <c r="R832" s="68"/>
      <c r="S832" s="68"/>
      <c r="T832" s="68"/>
      <c r="U832" s="244" t="str">
        <f>IF(F832="","",Tabla1[[#This Row],[Fecha Inicio grupo]]+3*7-7)</f>
        <v/>
      </c>
      <c r="V832" s="245"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6"/>
      <c r="AP832" s="247" t="str">
        <f>IF(F832="","",IFERROR(VLOOKUP(SUBSTITUTE(SUBSTITUTE(Tabla1[[#This Row],[Uso Sistemas]],"T","P"),"N","F"),Parámetros!$M$2:$N$17,2,0),"Completar hasta 3ra sem. para evaluar a Probacionista"))</f>
        <v/>
      </c>
      <c r="AQ832" s="40"/>
      <c r="AR832" s="40"/>
      <c r="AS832" s="40"/>
      <c r="AT832" s="29"/>
      <c r="AU832" s="56"/>
      <c r="AV832" s="56"/>
      <c r="AW832" s="56"/>
      <c r="AX832" s="249" t="str">
        <f>IF(V832="","",EOMONTH(EDATE(Tabla1[[#This Row],[Fecha Finalización]],2),0))</f>
        <v/>
      </c>
      <c r="AY832" s="40"/>
      <c r="AZ832" s="250" t="str">
        <f>IF(V832="","",EOMONTH(EDATE(Tabla1[[#This Row],[Fecha Finalización]],3),0))</f>
        <v/>
      </c>
      <c r="BA832" s="40"/>
      <c r="BB832" s="40"/>
      <c r="BC832" s="237"/>
      <c r="BD832" s="235" t="str">
        <f>IF(F832="","",Tabla1[[#This Row],[sem 01]]&amp;Tabla1[[#This Row],[sem 02]]&amp;Tabla1[[#This Row],[sem 03]])</f>
        <v/>
      </c>
      <c r="BE832" s="236"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9"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10"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10"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10" t="str">
        <f>IF(Tabla1[[#This Row],[Fecha Inicio grupo]]="","",IFERROR(VLOOKUP(Tabla1[[#This Row],[Mes de Alta como miembro]],Parámetros!$AM$2:$AN$16,2,0),"01/01/1900"))</f>
        <v/>
      </c>
    </row>
    <row r="833" spans="1:63" ht="14.45">
      <c r="A833" s="69">
        <v>830</v>
      </c>
      <c r="B833" s="30"/>
      <c r="C833" s="35"/>
      <c r="D833" s="43"/>
      <c r="E833" s="65"/>
      <c r="F833" s="46"/>
      <c r="G833" s="46"/>
      <c r="H833" s="165"/>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1"/>
      <c r="P833" s="35"/>
      <c r="Q833" s="68"/>
      <c r="R833" s="68"/>
      <c r="S833" s="68"/>
      <c r="T833" s="68"/>
      <c r="U833" s="244" t="str">
        <f>IF(F833="","",Tabla1[[#This Row],[Fecha Inicio grupo]]+3*7-7)</f>
        <v/>
      </c>
      <c r="V833" s="245"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6"/>
      <c r="AP833" s="247" t="str">
        <f>IF(F833="","",IFERROR(VLOOKUP(SUBSTITUTE(SUBSTITUTE(Tabla1[[#This Row],[Uso Sistemas]],"T","P"),"N","F"),Parámetros!$M$2:$N$17,2,0),"Completar hasta 3ra sem. para evaluar a Probacionista"))</f>
        <v/>
      </c>
      <c r="AQ833" s="40"/>
      <c r="AR833" s="40"/>
      <c r="AS833" s="40"/>
      <c r="AT833" s="29"/>
      <c r="AU833" s="56"/>
      <c r="AV833" s="56"/>
      <c r="AW833" s="56"/>
      <c r="AX833" s="249" t="str">
        <f>IF(V833="","",EOMONTH(EDATE(Tabla1[[#This Row],[Fecha Finalización]],2),0))</f>
        <v/>
      </c>
      <c r="AY833" s="40"/>
      <c r="AZ833" s="250" t="str">
        <f>IF(V833="","",EOMONTH(EDATE(Tabla1[[#This Row],[Fecha Finalización]],3),0))</f>
        <v/>
      </c>
      <c r="BA833" s="40"/>
      <c r="BB833" s="40"/>
      <c r="BC833" s="237"/>
      <c r="BD833" s="235" t="str">
        <f>IF(F833="","",Tabla1[[#This Row],[sem 01]]&amp;Tabla1[[#This Row],[sem 02]]&amp;Tabla1[[#This Row],[sem 03]])</f>
        <v/>
      </c>
      <c r="BE833" s="236"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9"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10"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10"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10" t="str">
        <f>IF(Tabla1[[#This Row],[Fecha Inicio grupo]]="","",IFERROR(VLOOKUP(Tabla1[[#This Row],[Mes de Alta como miembro]],Parámetros!$AM$2:$AN$16,2,0),"01/01/1900"))</f>
        <v/>
      </c>
    </row>
    <row r="834" spans="1:63" ht="14.45">
      <c r="A834" s="69">
        <v>831</v>
      </c>
      <c r="B834" s="30"/>
      <c r="C834" s="35"/>
      <c r="D834" s="43"/>
      <c r="E834" s="65"/>
      <c r="F834" s="46"/>
      <c r="G834" s="46"/>
      <c r="H834" s="165"/>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1"/>
      <c r="P834" s="35"/>
      <c r="Q834" s="68"/>
      <c r="R834" s="68"/>
      <c r="S834" s="68"/>
      <c r="T834" s="68"/>
      <c r="U834" s="244" t="str">
        <f>IF(F834="","",Tabla1[[#This Row],[Fecha Inicio grupo]]+3*7-7)</f>
        <v/>
      </c>
      <c r="V834" s="245"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6"/>
      <c r="AP834" s="247" t="str">
        <f>IF(F834="","",IFERROR(VLOOKUP(SUBSTITUTE(SUBSTITUTE(Tabla1[[#This Row],[Uso Sistemas]],"T","P"),"N","F"),Parámetros!$M$2:$N$17,2,0),"Completar hasta 3ra sem. para evaluar a Probacionista"))</f>
        <v/>
      </c>
      <c r="AQ834" s="40"/>
      <c r="AR834" s="40"/>
      <c r="AS834" s="40"/>
      <c r="AT834" s="29"/>
      <c r="AU834" s="56"/>
      <c r="AV834" s="56"/>
      <c r="AW834" s="56"/>
      <c r="AX834" s="249" t="str">
        <f>IF(V834="","",EOMONTH(EDATE(Tabla1[[#This Row],[Fecha Finalización]],2),0))</f>
        <v/>
      </c>
      <c r="AY834" s="40"/>
      <c r="AZ834" s="250" t="str">
        <f>IF(V834="","",EOMONTH(EDATE(Tabla1[[#This Row],[Fecha Finalización]],3),0))</f>
        <v/>
      </c>
      <c r="BA834" s="40"/>
      <c r="BB834" s="40"/>
      <c r="BC834" s="237"/>
      <c r="BD834" s="235" t="str">
        <f>IF(F834="","",Tabla1[[#This Row],[sem 01]]&amp;Tabla1[[#This Row],[sem 02]]&amp;Tabla1[[#This Row],[sem 03]])</f>
        <v/>
      </c>
      <c r="BE834" s="236"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9"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10"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10"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10" t="str">
        <f>IF(Tabla1[[#This Row],[Fecha Inicio grupo]]="","",IFERROR(VLOOKUP(Tabla1[[#This Row],[Mes de Alta como miembro]],Parámetros!$AM$2:$AN$16,2,0),"01/01/1900"))</f>
        <v/>
      </c>
    </row>
    <row r="835" spans="1:63" ht="14.45">
      <c r="A835" s="69">
        <v>832</v>
      </c>
      <c r="B835" s="30"/>
      <c r="C835" s="35"/>
      <c r="D835" s="43"/>
      <c r="E835" s="65"/>
      <c r="F835" s="46"/>
      <c r="G835" s="46"/>
      <c r="H835" s="165"/>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1"/>
      <c r="P835" s="35"/>
      <c r="Q835" s="68"/>
      <c r="R835" s="68"/>
      <c r="S835" s="68"/>
      <c r="T835" s="68"/>
      <c r="U835" s="244" t="str">
        <f>IF(F835="","",Tabla1[[#This Row],[Fecha Inicio grupo]]+3*7-7)</f>
        <v/>
      </c>
      <c r="V835" s="245"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6"/>
      <c r="AP835" s="247" t="str">
        <f>IF(F835="","",IFERROR(VLOOKUP(SUBSTITUTE(SUBSTITUTE(Tabla1[[#This Row],[Uso Sistemas]],"T","P"),"N","F"),Parámetros!$M$2:$N$17,2,0),"Completar hasta 3ra sem. para evaluar a Probacionista"))</f>
        <v/>
      </c>
      <c r="AQ835" s="40"/>
      <c r="AR835" s="40"/>
      <c r="AS835" s="40"/>
      <c r="AT835" s="29"/>
      <c r="AU835" s="56"/>
      <c r="AV835" s="56"/>
      <c r="AW835" s="56"/>
      <c r="AX835" s="249" t="str">
        <f>IF(V835="","",EOMONTH(EDATE(Tabla1[[#This Row],[Fecha Finalización]],2),0))</f>
        <v/>
      </c>
      <c r="AY835" s="40"/>
      <c r="AZ835" s="250" t="str">
        <f>IF(V835="","",EOMONTH(EDATE(Tabla1[[#This Row],[Fecha Finalización]],3),0))</f>
        <v/>
      </c>
      <c r="BA835" s="40"/>
      <c r="BB835" s="40"/>
      <c r="BC835" s="237"/>
      <c r="BD835" s="235" t="str">
        <f>IF(F835="","",Tabla1[[#This Row],[sem 01]]&amp;Tabla1[[#This Row],[sem 02]]&amp;Tabla1[[#This Row],[sem 03]])</f>
        <v/>
      </c>
      <c r="BE835" s="236"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9"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10"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10"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10" t="str">
        <f>IF(Tabla1[[#This Row],[Fecha Inicio grupo]]="","",IFERROR(VLOOKUP(Tabla1[[#This Row],[Mes de Alta como miembro]],Parámetros!$AM$2:$AN$16,2,0),"01/01/1900"))</f>
        <v/>
      </c>
    </row>
    <row r="836" spans="1:63" ht="14.45">
      <c r="A836" s="69">
        <v>833</v>
      </c>
      <c r="B836" s="30"/>
      <c r="C836" s="35"/>
      <c r="D836" s="43"/>
      <c r="E836" s="65"/>
      <c r="F836" s="46"/>
      <c r="G836" s="46"/>
      <c r="H836" s="165"/>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1"/>
      <c r="P836" s="35"/>
      <c r="Q836" s="68"/>
      <c r="R836" s="68"/>
      <c r="S836" s="68"/>
      <c r="T836" s="68"/>
      <c r="U836" s="244" t="str">
        <f>IF(F836="","",Tabla1[[#This Row],[Fecha Inicio grupo]]+3*7-7)</f>
        <v/>
      </c>
      <c r="V836" s="245"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6"/>
      <c r="AP836" s="247" t="str">
        <f>IF(F836="","",IFERROR(VLOOKUP(SUBSTITUTE(SUBSTITUTE(Tabla1[[#This Row],[Uso Sistemas]],"T","P"),"N","F"),Parámetros!$M$2:$N$17,2,0),"Completar hasta 3ra sem. para evaluar a Probacionista"))</f>
        <v/>
      </c>
      <c r="AQ836" s="40"/>
      <c r="AR836" s="40"/>
      <c r="AS836" s="40"/>
      <c r="AT836" s="29"/>
      <c r="AU836" s="56"/>
      <c r="AV836" s="56"/>
      <c r="AW836" s="56"/>
      <c r="AX836" s="249" t="str">
        <f>IF(V836="","",EOMONTH(EDATE(Tabla1[[#This Row],[Fecha Finalización]],2),0))</f>
        <v/>
      </c>
      <c r="AY836" s="40"/>
      <c r="AZ836" s="250" t="str">
        <f>IF(V836="","",EOMONTH(EDATE(Tabla1[[#This Row],[Fecha Finalización]],3),0))</f>
        <v/>
      </c>
      <c r="BA836" s="40"/>
      <c r="BB836" s="40"/>
      <c r="BC836" s="237"/>
      <c r="BD836" s="235" t="str">
        <f>IF(F836="","",Tabla1[[#This Row],[sem 01]]&amp;Tabla1[[#This Row],[sem 02]]&amp;Tabla1[[#This Row],[sem 03]])</f>
        <v/>
      </c>
      <c r="BE836" s="236"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9"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10"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10"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10" t="str">
        <f>IF(Tabla1[[#This Row],[Fecha Inicio grupo]]="","",IFERROR(VLOOKUP(Tabla1[[#This Row],[Mes de Alta como miembro]],Parámetros!$AM$2:$AN$16,2,0),"01/01/1900"))</f>
        <v/>
      </c>
    </row>
    <row r="837" spans="1:63" ht="14.45">
      <c r="A837" s="69">
        <v>834</v>
      </c>
      <c r="B837" s="30"/>
      <c r="C837" s="35"/>
      <c r="D837" s="43"/>
      <c r="E837" s="65"/>
      <c r="F837" s="46"/>
      <c r="G837" s="46"/>
      <c r="H837" s="165"/>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1"/>
      <c r="P837" s="35"/>
      <c r="Q837" s="68"/>
      <c r="R837" s="68"/>
      <c r="S837" s="68"/>
      <c r="T837" s="68"/>
      <c r="U837" s="244" t="str">
        <f>IF(F837="","",Tabla1[[#This Row],[Fecha Inicio grupo]]+3*7-7)</f>
        <v/>
      </c>
      <c r="V837" s="245"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6"/>
      <c r="AP837" s="247" t="str">
        <f>IF(F837="","",IFERROR(VLOOKUP(SUBSTITUTE(SUBSTITUTE(Tabla1[[#This Row],[Uso Sistemas]],"T","P"),"N","F"),Parámetros!$M$2:$N$17,2,0),"Completar hasta 3ra sem. para evaluar a Probacionista"))</f>
        <v/>
      </c>
      <c r="AQ837" s="40"/>
      <c r="AR837" s="40"/>
      <c r="AS837" s="40"/>
      <c r="AT837" s="29"/>
      <c r="AU837" s="56"/>
      <c r="AV837" s="56"/>
      <c r="AW837" s="56"/>
      <c r="AX837" s="249" t="str">
        <f>IF(V837="","",EOMONTH(EDATE(Tabla1[[#This Row],[Fecha Finalización]],2),0))</f>
        <v/>
      </c>
      <c r="AY837" s="40"/>
      <c r="AZ837" s="250" t="str">
        <f>IF(V837="","",EOMONTH(EDATE(Tabla1[[#This Row],[Fecha Finalización]],3),0))</f>
        <v/>
      </c>
      <c r="BA837" s="40"/>
      <c r="BB837" s="40"/>
      <c r="BC837" s="237"/>
      <c r="BD837" s="235" t="str">
        <f>IF(F837="","",Tabla1[[#This Row],[sem 01]]&amp;Tabla1[[#This Row],[sem 02]]&amp;Tabla1[[#This Row],[sem 03]])</f>
        <v/>
      </c>
      <c r="BE837" s="236"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9"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10"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10"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10" t="str">
        <f>IF(Tabla1[[#This Row],[Fecha Inicio grupo]]="","",IFERROR(VLOOKUP(Tabla1[[#This Row],[Mes de Alta como miembro]],Parámetros!$AM$2:$AN$16,2,0),"01/01/1900"))</f>
        <v/>
      </c>
    </row>
    <row r="838" spans="1:63" ht="14.45">
      <c r="A838" s="69">
        <v>835</v>
      </c>
      <c r="B838" s="30"/>
      <c r="C838" s="35"/>
      <c r="D838" s="43"/>
      <c r="E838" s="65"/>
      <c r="F838" s="46"/>
      <c r="G838" s="46"/>
      <c r="H838" s="165"/>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1"/>
      <c r="P838" s="35"/>
      <c r="Q838" s="68"/>
      <c r="R838" s="68"/>
      <c r="S838" s="68"/>
      <c r="T838" s="68"/>
      <c r="U838" s="244" t="str">
        <f>IF(F838="","",Tabla1[[#This Row],[Fecha Inicio grupo]]+3*7-7)</f>
        <v/>
      </c>
      <c r="V838" s="245"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6"/>
      <c r="AP838" s="247" t="str">
        <f>IF(F838="","",IFERROR(VLOOKUP(SUBSTITUTE(SUBSTITUTE(Tabla1[[#This Row],[Uso Sistemas]],"T","P"),"N","F"),Parámetros!$M$2:$N$17,2,0),"Completar hasta 3ra sem. para evaluar a Probacionista"))</f>
        <v/>
      </c>
      <c r="AQ838" s="40"/>
      <c r="AR838" s="40"/>
      <c r="AS838" s="40"/>
      <c r="AT838" s="29"/>
      <c r="AU838" s="56"/>
      <c r="AV838" s="56"/>
      <c r="AW838" s="56"/>
      <c r="AX838" s="249" t="str">
        <f>IF(V838="","",EOMONTH(EDATE(Tabla1[[#This Row],[Fecha Finalización]],2),0))</f>
        <v/>
      </c>
      <c r="AY838" s="40"/>
      <c r="AZ838" s="250" t="str">
        <f>IF(V838="","",EOMONTH(EDATE(Tabla1[[#This Row],[Fecha Finalización]],3),0))</f>
        <v/>
      </c>
      <c r="BA838" s="40"/>
      <c r="BB838" s="40"/>
      <c r="BC838" s="237"/>
      <c r="BD838" s="235" t="str">
        <f>IF(F838="","",Tabla1[[#This Row],[sem 01]]&amp;Tabla1[[#This Row],[sem 02]]&amp;Tabla1[[#This Row],[sem 03]])</f>
        <v/>
      </c>
      <c r="BE838" s="236"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9"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10"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10"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10" t="str">
        <f>IF(Tabla1[[#This Row],[Fecha Inicio grupo]]="","",IFERROR(VLOOKUP(Tabla1[[#This Row],[Mes de Alta como miembro]],Parámetros!$AM$2:$AN$16,2,0),"01/01/1900"))</f>
        <v/>
      </c>
    </row>
    <row r="839" spans="1:63" ht="14.45">
      <c r="A839" s="69">
        <v>836</v>
      </c>
      <c r="B839" s="30"/>
      <c r="C839" s="35"/>
      <c r="D839" s="43"/>
      <c r="E839" s="65"/>
      <c r="F839" s="46"/>
      <c r="G839" s="46"/>
      <c r="H839" s="165"/>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1"/>
      <c r="P839" s="35"/>
      <c r="Q839" s="68"/>
      <c r="R839" s="68"/>
      <c r="S839" s="68"/>
      <c r="T839" s="68"/>
      <c r="U839" s="244" t="str">
        <f>IF(F839="","",Tabla1[[#This Row],[Fecha Inicio grupo]]+3*7-7)</f>
        <v/>
      </c>
      <c r="V839" s="245"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6"/>
      <c r="AP839" s="247" t="str">
        <f>IF(F839="","",IFERROR(VLOOKUP(SUBSTITUTE(SUBSTITUTE(Tabla1[[#This Row],[Uso Sistemas]],"T","P"),"N","F"),Parámetros!$M$2:$N$17,2,0),"Completar hasta 3ra sem. para evaluar a Probacionista"))</f>
        <v/>
      </c>
      <c r="AQ839" s="40"/>
      <c r="AR839" s="40"/>
      <c r="AS839" s="40"/>
      <c r="AT839" s="29"/>
      <c r="AU839" s="56"/>
      <c r="AV839" s="56"/>
      <c r="AW839" s="56"/>
      <c r="AX839" s="249" t="str">
        <f>IF(V839="","",EOMONTH(EDATE(Tabla1[[#This Row],[Fecha Finalización]],2),0))</f>
        <v/>
      </c>
      <c r="AY839" s="40"/>
      <c r="AZ839" s="250" t="str">
        <f>IF(V839="","",EOMONTH(EDATE(Tabla1[[#This Row],[Fecha Finalización]],3),0))</f>
        <v/>
      </c>
      <c r="BA839" s="40"/>
      <c r="BB839" s="40"/>
      <c r="BC839" s="237"/>
      <c r="BD839" s="235" t="str">
        <f>IF(F839="","",Tabla1[[#This Row],[sem 01]]&amp;Tabla1[[#This Row],[sem 02]]&amp;Tabla1[[#This Row],[sem 03]])</f>
        <v/>
      </c>
      <c r="BE839" s="236"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9"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10"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10"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10" t="str">
        <f>IF(Tabla1[[#This Row],[Fecha Inicio grupo]]="","",IFERROR(VLOOKUP(Tabla1[[#This Row],[Mes de Alta como miembro]],Parámetros!$AM$2:$AN$16,2,0),"01/01/1900"))</f>
        <v/>
      </c>
    </row>
    <row r="840" spans="1:63" ht="14.45">
      <c r="A840" s="69">
        <v>837</v>
      </c>
      <c r="B840" s="30"/>
      <c r="C840" s="35"/>
      <c r="D840" s="43"/>
      <c r="E840" s="65"/>
      <c r="F840" s="46"/>
      <c r="G840" s="46"/>
      <c r="H840" s="165"/>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1"/>
      <c r="P840" s="35"/>
      <c r="Q840" s="68"/>
      <c r="R840" s="68"/>
      <c r="S840" s="68"/>
      <c r="T840" s="68"/>
      <c r="U840" s="244" t="str">
        <f>IF(F840="","",Tabla1[[#This Row],[Fecha Inicio grupo]]+3*7-7)</f>
        <v/>
      </c>
      <c r="V840" s="245"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6"/>
      <c r="AP840" s="247" t="str">
        <f>IF(F840="","",IFERROR(VLOOKUP(SUBSTITUTE(SUBSTITUTE(Tabla1[[#This Row],[Uso Sistemas]],"T","P"),"N","F"),Parámetros!$M$2:$N$17,2,0),"Completar hasta 3ra sem. para evaluar a Probacionista"))</f>
        <v/>
      </c>
      <c r="AQ840" s="40"/>
      <c r="AR840" s="40"/>
      <c r="AS840" s="40"/>
      <c r="AT840" s="29"/>
      <c r="AU840" s="56"/>
      <c r="AV840" s="56"/>
      <c r="AW840" s="56"/>
      <c r="AX840" s="249" t="str">
        <f>IF(V840="","",EOMONTH(EDATE(Tabla1[[#This Row],[Fecha Finalización]],2),0))</f>
        <v/>
      </c>
      <c r="AY840" s="40"/>
      <c r="AZ840" s="250" t="str">
        <f>IF(V840="","",EOMONTH(EDATE(Tabla1[[#This Row],[Fecha Finalización]],3),0))</f>
        <v/>
      </c>
      <c r="BA840" s="40"/>
      <c r="BB840" s="40"/>
      <c r="BC840" s="237"/>
      <c r="BD840" s="235" t="str">
        <f>IF(F840="","",Tabla1[[#This Row],[sem 01]]&amp;Tabla1[[#This Row],[sem 02]]&amp;Tabla1[[#This Row],[sem 03]])</f>
        <v/>
      </c>
      <c r="BE840" s="236"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9"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10"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10"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10" t="str">
        <f>IF(Tabla1[[#This Row],[Fecha Inicio grupo]]="","",IFERROR(VLOOKUP(Tabla1[[#This Row],[Mes de Alta como miembro]],Parámetros!$AM$2:$AN$16,2,0),"01/01/1900"))</f>
        <v/>
      </c>
    </row>
    <row r="841" spans="1:63" ht="14.45">
      <c r="A841" s="69">
        <v>838</v>
      </c>
      <c r="B841" s="30"/>
      <c r="C841" s="35"/>
      <c r="D841" s="43"/>
      <c r="E841" s="65"/>
      <c r="F841" s="46"/>
      <c r="G841" s="46"/>
      <c r="H841" s="165"/>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1"/>
      <c r="P841" s="35"/>
      <c r="Q841" s="68"/>
      <c r="R841" s="68"/>
      <c r="S841" s="68"/>
      <c r="T841" s="68"/>
      <c r="U841" s="244" t="str">
        <f>IF(F841="","",Tabla1[[#This Row],[Fecha Inicio grupo]]+3*7-7)</f>
        <v/>
      </c>
      <c r="V841" s="245"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6"/>
      <c r="AP841" s="247" t="str">
        <f>IF(F841="","",IFERROR(VLOOKUP(SUBSTITUTE(SUBSTITUTE(Tabla1[[#This Row],[Uso Sistemas]],"T","P"),"N","F"),Parámetros!$M$2:$N$17,2,0),"Completar hasta 3ra sem. para evaluar a Probacionista"))</f>
        <v/>
      </c>
      <c r="AQ841" s="40"/>
      <c r="AR841" s="40"/>
      <c r="AS841" s="40"/>
      <c r="AT841" s="29"/>
      <c r="AU841" s="56"/>
      <c r="AV841" s="56"/>
      <c r="AW841" s="56"/>
      <c r="AX841" s="249" t="str">
        <f>IF(V841="","",EOMONTH(EDATE(Tabla1[[#This Row],[Fecha Finalización]],2),0))</f>
        <v/>
      </c>
      <c r="AY841" s="40"/>
      <c r="AZ841" s="250" t="str">
        <f>IF(V841="","",EOMONTH(EDATE(Tabla1[[#This Row],[Fecha Finalización]],3),0))</f>
        <v/>
      </c>
      <c r="BA841" s="40"/>
      <c r="BB841" s="40"/>
      <c r="BC841" s="237"/>
      <c r="BD841" s="235" t="str">
        <f>IF(F841="","",Tabla1[[#This Row],[sem 01]]&amp;Tabla1[[#This Row],[sem 02]]&amp;Tabla1[[#This Row],[sem 03]])</f>
        <v/>
      </c>
      <c r="BE841" s="236"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9"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10"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10"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10" t="str">
        <f>IF(Tabla1[[#This Row],[Fecha Inicio grupo]]="","",IFERROR(VLOOKUP(Tabla1[[#This Row],[Mes de Alta como miembro]],Parámetros!$AM$2:$AN$16,2,0),"01/01/1900"))</f>
        <v/>
      </c>
    </row>
    <row r="842" spans="1:63" ht="14.45">
      <c r="A842" s="69">
        <v>839</v>
      </c>
      <c r="B842" s="30"/>
      <c r="C842" s="35"/>
      <c r="D842" s="43"/>
      <c r="E842" s="65"/>
      <c r="F842" s="46"/>
      <c r="G842" s="46"/>
      <c r="H842" s="165"/>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1"/>
      <c r="P842" s="35"/>
      <c r="Q842" s="68"/>
      <c r="R842" s="68"/>
      <c r="S842" s="68"/>
      <c r="T842" s="68"/>
      <c r="U842" s="244" t="str">
        <f>IF(F842="","",Tabla1[[#This Row],[Fecha Inicio grupo]]+3*7-7)</f>
        <v/>
      </c>
      <c r="V842" s="245"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6"/>
      <c r="AP842" s="247" t="str">
        <f>IF(F842="","",IFERROR(VLOOKUP(SUBSTITUTE(SUBSTITUTE(Tabla1[[#This Row],[Uso Sistemas]],"T","P"),"N","F"),Parámetros!$M$2:$N$17,2,0),"Completar hasta 3ra sem. para evaluar a Probacionista"))</f>
        <v/>
      </c>
      <c r="AQ842" s="40"/>
      <c r="AR842" s="40"/>
      <c r="AS842" s="40"/>
      <c r="AT842" s="29"/>
      <c r="AU842" s="56"/>
      <c r="AV842" s="56"/>
      <c r="AW842" s="56"/>
      <c r="AX842" s="249" t="str">
        <f>IF(V842="","",EOMONTH(EDATE(Tabla1[[#This Row],[Fecha Finalización]],2),0))</f>
        <v/>
      </c>
      <c r="AY842" s="40"/>
      <c r="AZ842" s="250" t="str">
        <f>IF(V842="","",EOMONTH(EDATE(Tabla1[[#This Row],[Fecha Finalización]],3),0))</f>
        <v/>
      </c>
      <c r="BA842" s="40"/>
      <c r="BB842" s="40"/>
      <c r="BC842" s="237"/>
      <c r="BD842" s="235" t="str">
        <f>IF(F842="","",Tabla1[[#This Row],[sem 01]]&amp;Tabla1[[#This Row],[sem 02]]&amp;Tabla1[[#This Row],[sem 03]])</f>
        <v/>
      </c>
      <c r="BE842" s="236"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9"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10"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10"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10" t="str">
        <f>IF(Tabla1[[#This Row],[Fecha Inicio grupo]]="","",IFERROR(VLOOKUP(Tabla1[[#This Row],[Mes de Alta como miembro]],Parámetros!$AM$2:$AN$16,2,0),"01/01/1900"))</f>
        <v/>
      </c>
    </row>
    <row r="843" spans="1:63" ht="14.45">
      <c r="A843" s="69">
        <v>840</v>
      </c>
      <c r="B843" s="30"/>
      <c r="C843" s="35"/>
      <c r="D843" s="43"/>
      <c r="E843" s="65"/>
      <c r="F843" s="46"/>
      <c r="G843" s="46"/>
      <c r="H843" s="165"/>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1"/>
      <c r="P843" s="35"/>
      <c r="Q843" s="68"/>
      <c r="R843" s="68"/>
      <c r="S843" s="68"/>
      <c r="T843" s="68"/>
      <c r="U843" s="244" t="str">
        <f>IF(F843="","",Tabla1[[#This Row],[Fecha Inicio grupo]]+3*7-7)</f>
        <v/>
      </c>
      <c r="V843" s="245"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6"/>
      <c r="AP843" s="247" t="str">
        <f>IF(F843="","",IFERROR(VLOOKUP(SUBSTITUTE(SUBSTITUTE(Tabla1[[#This Row],[Uso Sistemas]],"T","P"),"N","F"),Parámetros!$M$2:$N$17,2,0),"Completar hasta 3ra sem. para evaluar a Probacionista"))</f>
        <v/>
      </c>
      <c r="AQ843" s="40"/>
      <c r="AR843" s="40"/>
      <c r="AS843" s="40"/>
      <c r="AT843" s="29"/>
      <c r="AU843" s="56"/>
      <c r="AV843" s="56"/>
      <c r="AW843" s="56"/>
      <c r="AX843" s="249" t="str">
        <f>IF(V843="","",EOMONTH(EDATE(Tabla1[[#This Row],[Fecha Finalización]],2),0))</f>
        <v/>
      </c>
      <c r="AY843" s="40"/>
      <c r="AZ843" s="250" t="str">
        <f>IF(V843="","",EOMONTH(EDATE(Tabla1[[#This Row],[Fecha Finalización]],3),0))</f>
        <v/>
      </c>
      <c r="BA843" s="40"/>
      <c r="BB843" s="40"/>
      <c r="BC843" s="237"/>
      <c r="BD843" s="235" t="str">
        <f>IF(F843="","",Tabla1[[#This Row],[sem 01]]&amp;Tabla1[[#This Row],[sem 02]]&amp;Tabla1[[#This Row],[sem 03]])</f>
        <v/>
      </c>
      <c r="BE843" s="236"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9"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10"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10"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10" t="str">
        <f>IF(Tabla1[[#This Row],[Fecha Inicio grupo]]="","",IFERROR(VLOOKUP(Tabla1[[#This Row],[Mes de Alta como miembro]],Parámetros!$AM$2:$AN$16,2,0),"01/01/1900"))</f>
        <v/>
      </c>
    </row>
    <row r="844" spans="1:63" ht="14.45">
      <c r="A844" s="69">
        <v>841</v>
      </c>
      <c r="B844" s="30"/>
      <c r="C844" s="35"/>
      <c r="D844" s="43"/>
      <c r="E844" s="65"/>
      <c r="F844" s="46"/>
      <c r="G844" s="46"/>
      <c r="H844" s="165"/>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1"/>
      <c r="P844" s="35"/>
      <c r="Q844" s="68"/>
      <c r="R844" s="68"/>
      <c r="S844" s="68"/>
      <c r="T844" s="68"/>
      <c r="U844" s="244" t="str">
        <f>IF(F844="","",Tabla1[[#This Row],[Fecha Inicio grupo]]+3*7-7)</f>
        <v/>
      </c>
      <c r="V844" s="245"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6"/>
      <c r="AP844" s="247" t="str">
        <f>IF(F844="","",IFERROR(VLOOKUP(SUBSTITUTE(SUBSTITUTE(Tabla1[[#This Row],[Uso Sistemas]],"T","P"),"N","F"),Parámetros!$M$2:$N$17,2,0),"Completar hasta 3ra sem. para evaluar a Probacionista"))</f>
        <v/>
      </c>
      <c r="AQ844" s="40"/>
      <c r="AR844" s="40"/>
      <c r="AS844" s="40"/>
      <c r="AT844" s="29"/>
      <c r="AU844" s="56"/>
      <c r="AV844" s="56"/>
      <c r="AW844" s="56"/>
      <c r="AX844" s="249" t="str">
        <f>IF(V844="","",EOMONTH(EDATE(Tabla1[[#This Row],[Fecha Finalización]],2),0))</f>
        <v/>
      </c>
      <c r="AY844" s="40"/>
      <c r="AZ844" s="250" t="str">
        <f>IF(V844="","",EOMONTH(EDATE(Tabla1[[#This Row],[Fecha Finalización]],3),0))</f>
        <v/>
      </c>
      <c r="BA844" s="40"/>
      <c r="BB844" s="40"/>
      <c r="BC844" s="237"/>
      <c r="BD844" s="235" t="str">
        <f>IF(F844="","",Tabla1[[#This Row],[sem 01]]&amp;Tabla1[[#This Row],[sem 02]]&amp;Tabla1[[#This Row],[sem 03]])</f>
        <v/>
      </c>
      <c r="BE844" s="236"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9"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10"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10"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10" t="str">
        <f>IF(Tabla1[[#This Row],[Fecha Inicio grupo]]="","",IFERROR(VLOOKUP(Tabla1[[#This Row],[Mes de Alta como miembro]],Parámetros!$AM$2:$AN$16,2,0),"01/01/1900"))</f>
        <v/>
      </c>
    </row>
    <row r="845" spans="1:63" ht="14.45">
      <c r="A845" s="69">
        <v>842</v>
      </c>
      <c r="B845" s="30"/>
      <c r="C845" s="35"/>
      <c r="D845" s="43"/>
      <c r="E845" s="65"/>
      <c r="F845" s="46"/>
      <c r="G845" s="46"/>
      <c r="H845" s="165"/>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1"/>
      <c r="P845" s="35"/>
      <c r="Q845" s="68"/>
      <c r="R845" s="68"/>
      <c r="S845" s="68"/>
      <c r="T845" s="68"/>
      <c r="U845" s="244" t="str">
        <f>IF(F845="","",Tabla1[[#This Row],[Fecha Inicio grupo]]+3*7-7)</f>
        <v/>
      </c>
      <c r="V845" s="245"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6"/>
      <c r="AP845" s="247" t="str">
        <f>IF(F845="","",IFERROR(VLOOKUP(SUBSTITUTE(SUBSTITUTE(Tabla1[[#This Row],[Uso Sistemas]],"T","P"),"N","F"),Parámetros!$M$2:$N$17,2,0),"Completar hasta 3ra sem. para evaluar a Probacionista"))</f>
        <v/>
      </c>
      <c r="AQ845" s="40"/>
      <c r="AR845" s="40"/>
      <c r="AS845" s="40"/>
      <c r="AT845" s="29"/>
      <c r="AU845" s="56"/>
      <c r="AV845" s="56"/>
      <c r="AW845" s="56"/>
      <c r="AX845" s="249" t="str">
        <f>IF(V845="","",EOMONTH(EDATE(Tabla1[[#This Row],[Fecha Finalización]],2),0))</f>
        <v/>
      </c>
      <c r="AY845" s="40"/>
      <c r="AZ845" s="250" t="str">
        <f>IF(V845="","",EOMONTH(EDATE(Tabla1[[#This Row],[Fecha Finalización]],3),0))</f>
        <v/>
      </c>
      <c r="BA845" s="40"/>
      <c r="BB845" s="40"/>
      <c r="BC845" s="237"/>
      <c r="BD845" s="235" t="str">
        <f>IF(F845="","",Tabla1[[#This Row],[sem 01]]&amp;Tabla1[[#This Row],[sem 02]]&amp;Tabla1[[#This Row],[sem 03]])</f>
        <v/>
      </c>
      <c r="BE845" s="236"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9"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10"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10"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10" t="str">
        <f>IF(Tabla1[[#This Row],[Fecha Inicio grupo]]="","",IFERROR(VLOOKUP(Tabla1[[#This Row],[Mes de Alta como miembro]],Parámetros!$AM$2:$AN$16,2,0),"01/01/1900"))</f>
        <v/>
      </c>
    </row>
    <row r="846" spans="1:63" ht="14.45">
      <c r="A846" s="69">
        <v>843</v>
      </c>
      <c r="B846" s="30"/>
      <c r="C846" s="35"/>
      <c r="D846" s="43"/>
      <c r="E846" s="65"/>
      <c r="F846" s="46"/>
      <c r="G846" s="46"/>
      <c r="H846" s="165"/>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1"/>
      <c r="P846" s="35"/>
      <c r="Q846" s="68"/>
      <c r="R846" s="68"/>
      <c r="S846" s="68"/>
      <c r="T846" s="68"/>
      <c r="U846" s="244" t="str">
        <f>IF(F846="","",Tabla1[[#This Row],[Fecha Inicio grupo]]+3*7-7)</f>
        <v/>
      </c>
      <c r="V846" s="245"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6"/>
      <c r="AP846" s="247" t="str">
        <f>IF(F846="","",IFERROR(VLOOKUP(SUBSTITUTE(SUBSTITUTE(Tabla1[[#This Row],[Uso Sistemas]],"T","P"),"N","F"),Parámetros!$M$2:$N$17,2,0),"Completar hasta 3ra sem. para evaluar a Probacionista"))</f>
        <v/>
      </c>
      <c r="AQ846" s="40"/>
      <c r="AR846" s="40"/>
      <c r="AS846" s="40"/>
      <c r="AT846" s="29"/>
      <c r="AU846" s="56"/>
      <c r="AV846" s="56"/>
      <c r="AW846" s="56"/>
      <c r="AX846" s="249" t="str">
        <f>IF(V846="","",EOMONTH(EDATE(Tabla1[[#This Row],[Fecha Finalización]],2),0))</f>
        <v/>
      </c>
      <c r="AY846" s="40"/>
      <c r="AZ846" s="250" t="str">
        <f>IF(V846="","",EOMONTH(EDATE(Tabla1[[#This Row],[Fecha Finalización]],3),0))</f>
        <v/>
      </c>
      <c r="BA846" s="40"/>
      <c r="BB846" s="40"/>
      <c r="BC846" s="237"/>
      <c r="BD846" s="235" t="str">
        <f>IF(F846="","",Tabla1[[#This Row],[sem 01]]&amp;Tabla1[[#This Row],[sem 02]]&amp;Tabla1[[#This Row],[sem 03]])</f>
        <v/>
      </c>
      <c r="BE846" s="236"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9"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10"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10"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10" t="str">
        <f>IF(Tabla1[[#This Row],[Fecha Inicio grupo]]="","",IFERROR(VLOOKUP(Tabla1[[#This Row],[Mes de Alta como miembro]],Parámetros!$AM$2:$AN$16,2,0),"01/01/1900"))</f>
        <v/>
      </c>
    </row>
    <row r="847" spans="1:63" ht="14.45">
      <c r="A847" s="69">
        <v>844</v>
      </c>
      <c r="B847" s="30"/>
      <c r="C847" s="35"/>
      <c r="D847" s="43"/>
      <c r="E847" s="65"/>
      <c r="F847" s="46"/>
      <c r="G847" s="46"/>
      <c r="H847" s="165"/>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1"/>
      <c r="P847" s="35"/>
      <c r="Q847" s="68"/>
      <c r="R847" s="68"/>
      <c r="S847" s="68"/>
      <c r="T847" s="68"/>
      <c r="U847" s="244" t="str">
        <f>IF(F847="","",Tabla1[[#This Row],[Fecha Inicio grupo]]+3*7-7)</f>
        <v/>
      </c>
      <c r="V847" s="245"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6"/>
      <c r="AP847" s="247" t="str">
        <f>IF(F847="","",IFERROR(VLOOKUP(SUBSTITUTE(SUBSTITUTE(Tabla1[[#This Row],[Uso Sistemas]],"T","P"),"N","F"),Parámetros!$M$2:$N$17,2,0),"Completar hasta 3ra sem. para evaluar a Probacionista"))</f>
        <v/>
      </c>
      <c r="AQ847" s="40"/>
      <c r="AR847" s="40"/>
      <c r="AS847" s="40"/>
      <c r="AT847" s="29"/>
      <c r="AU847" s="56"/>
      <c r="AV847" s="56"/>
      <c r="AW847" s="56"/>
      <c r="AX847" s="249" t="str">
        <f>IF(V847="","",EOMONTH(EDATE(Tabla1[[#This Row],[Fecha Finalización]],2),0))</f>
        <v/>
      </c>
      <c r="AY847" s="40"/>
      <c r="AZ847" s="250" t="str">
        <f>IF(V847="","",EOMONTH(EDATE(Tabla1[[#This Row],[Fecha Finalización]],3),0))</f>
        <v/>
      </c>
      <c r="BA847" s="40"/>
      <c r="BB847" s="40"/>
      <c r="BC847" s="237"/>
      <c r="BD847" s="235" t="str">
        <f>IF(F847="","",Tabla1[[#This Row],[sem 01]]&amp;Tabla1[[#This Row],[sem 02]]&amp;Tabla1[[#This Row],[sem 03]])</f>
        <v/>
      </c>
      <c r="BE847" s="236"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9"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10"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10"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10" t="str">
        <f>IF(Tabla1[[#This Row],[Fecha Inicio grupo]]="","",IFERROR(VLOOKUP(Tabla1[[#This Row],[Mes de Alta como miembro]],Parámetros!$AM$2:$AN$16,2,0),"01/01/1900"))</f>
        <v/>
      </c>
    </row>
    <row r="848" spans="1:63" ht="14.45">
      <c r="A848" s="69">
        <v>845</v>
      </c>
      <c r="B848" s="30"/>
      <c r="C848" s="35"/>
      <c r="D848" s="43"/>
      <c r="E848" s="65"/>
      <c r="F848" s="46"/>
      <c r="G848" s="46"/>
      <c r="H848" s="165"/>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1"/>
      <c r="P848" s="35"/>
      <c r="Q848" s="68"/>
      <c r="R848" s="68"/>
      <c r="S848" s="68"/>
      <c r="T848" s="68"/>
      <c r="U848" s="244" t="str">
        <f>IF(F848="","",Tabla1[[#This Row],[Fecha Inicio grupo]]+3*7-7)</f>
        <v/>
      </c>
      <c r="V848" s="245"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6"/>
      <c r="AP848" s="247" t="str">
        <f>IF(F848="","",IFERROR(VLOOKUP(SUBSTITUTE(SUBSTITUTE(Tabla1[[#This Row],[Uso Sistemas]],"T","P"),"N","F"),Parámetros!$M$2:$N$17,2,0),"Completar hasta 3ra sem. para evaluar a Probacionista"))</f>
        <v/>
      </c>
      <c r="AQ848" s="40"/>
      <c r="AR848" s="40"/>
      <c r="AS848" s="40"/>
      <c r="AT848" s="29"/>
      <c r="AU848" s="56"/>
      <c r="AV848" s="56"/>
      <c r="AW848" s="56"/>
      <c r="AX848" s="249" t="str">
        <f>IF(V848="","",EOMONTH(EDATE(Tabla1[[#This Row],[Fecha Finalización]],2),0))</f>
        <v/>
      </c>
      <c r="AY848" s="40"/>
      <c r="AZ848" s="250" t="str">
        <f>IF(V848="","",EOMONTH(EDATE(Tabla1[[#This Row],[Fecha Finalización]],3),0))</f>
        <v/>
      </c>
      <c r="BA848" s="40"/>
      <c r="BB848" s="40"/>
      <c r="BC848" s="237"/>
      <c r="BD848" s="235" t="str">
        <f>IF(F848="","",Tabla1[[#This Row],[sem 01]]&amp;Tabla1[[#This Row],[sem 02]]&amp;Tabla1[[#This Row],[sem 03]])</f>
        <v/>
      </c>
      <c r="BE848" s="236"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9"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10"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10"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10" t="str">
        <f>IF(Tabla1[[#This Row],[Fecha Inicio grupo]]="","",IFERROR(VLOOKUP(Tabla1[[#This Row],[Mes de Alta como miembro]],Parámetros!$AM$2:$AN$16,2,0),"01/01/1900"))</f>
        <v/>
      </c>
    </row>
    <row r="849" spans="1:63" ht="14.45">
      <c r="A849" s="69">
        <v>846</v>
      </c>
      <c r="B849" s="30"/>
      <c r="C849" s="35"/>
      <c r="D849" s="43"/>
      <c r="E849" s="65"/>
      <c r="F849" s="46"/>
      <c r="G849" s="46"/>
      <c r="H849" s="165"/>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1"/>
      <c r="P849" s="35"/>
      <c r="Q849" s="68"/>
      <c r="R849" s="68"/>
      <c r="S849" s="68"/>
      <c r="T849" s="68"/>
      <c r="U849" s="244" t="str">
        <f>IF(F849="","",Tabla1[[#This Row],[Fecha Inicio grupo]]+3*7-7)</f>
        <v/>
      </c>
      <c r="V849" s="245"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6"/>
      <c r="AP849" s="247" t="str">
        <f>IF(F849="","",IFERROR(VLOOKUP(SUBSTITUTE(SUBSTITUTE(Tabla1[[#This Row],[Uso Sistemas]],"T","P"),"N","F"),Parámetros!$M$2:$N$17,2,0),"Completar hasta 3ra sem. para evaluar a Probacionista"))</f>
        <v/>
      </c>
      <c r="AQ849" s="40"/>
      <c r="AR849" s="40"/>
      <c r="AS849" s="40"/>
      <c r="AT849" s="29"/>
      <c r="AU849" s="56"/>
      <c r="AV849" s="56"/>
      <c r="AW849" s="56"/>
      <c r="AX849" s="249" t="str">
        <f>IF(V849="","",EOMONTH(EDATE(Tabla1[[#This Row],[Fecha Finalización]],2),0))</f>
        <v/>
      </c>
      <c r="AY849" s="40"/>
      <c r="AZ849" s="250" t="str">
        <f>IF(V849="","",EOMONTH(EDATE(Tabla1[[#This Row],[Fecha Finalización]],3),0))</f>
        <v/>
      </c>
      <c r="BA849" s="40"/>
      <c r="BB849" s="40"/>
      <c r="BC849" s="237"/>
      <c r="BD849" s="235" t="str">
        <f>IF(F849="","",Tabla1[[#This Row],[sem 01]]&amp;Tabla1[[#This Row],[sem 02]]&amp;Tabla1[[#This Row],[sem 03]])</f>
        <v/>
      </c>
      <c r="BE849" s="236"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9"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10"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10"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10" t="str">
        <f>IF(Tabla1[[#This Row],[Fecha Inicio grupo]]="","",IFERROR(VLOOKUP(Tabla1[[#This Row],[Mes de Alta como miembro]],Parámetros!$AM$2:$AN$16,2,0),"01/01/1900"))</f>
        <v/>
      </c>
    </row>
    <row r="850" spans="1:63" ht="14.45">
      <c r="A850" s="69">
        <v>847</v>
      </c>
      <c r="B850" s="30"/>
      <c r="C850" s="35"/>
      <c r="D850" s="43"/>
      <c r="E850" s="65"/>
      <c r="F850" s="46"/>
      <c r="G850" s="46"/>
      <c r="H850" s="165"/>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1"/>
      <c r="P850" s="35"/>
      <c r="Q850" s="68"/>
      <c r="R850" s="68"/>
      <c r="S850" s="68"/>
      <c r="T850" s="68"/>
      <c r="U850" s="244" t="str">
        <f>IF(F850="","",Tabla1[[#This Row],[Fecha Inicio grupo]]+3*7-7)</f>
        <v/>
      </c>
      <c r="V850" s="245"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6"/>
      <c r="AP850" s="247" t="str">
        <f>IF(F850="","",IFERROR(VLOOKUP(SUBSTITUTE(SUBSTITUTE(Tabla1[[#This Row],[Uso Sistemas]],"T","P"),"N","F"),Parámetros!$M$2:$N$17,2,0),"Completar hasta 3ra sem. para evaluar a Probacionista"))</f>
        <v/>
      </c>
      <c r="AQ850" s="40"/>
      <c r="AR850" s="40"/>
      <c r="AS850" s="40"/>
      <c r="AT850" s="29"/>
      <c r="AU850" s="56"/>
      <c r="AV850" s="56"/>
      <c r="AW850" s="56"/>
      <c r="AX850" s="249" t="str">
        <f>IF(V850="","",EOMONTH(EDATE(Tabla1[[#This Row],[Fecha Finalización]],2),0))</f>
        <v/>
      </c>
      <c r="AY850" s="40"/>
      <c r="AZ850" s="250" t="str">
        <f>IF(V850="","",EOMONTH(EDATE(Tabla1[[#This Row],[Fecha Finalización]],3),0))</f>
        <v/>
      </c>
      <c r="BA850" s="40"/>
      <c r="BB850" s="40"/>
      <c r="BC850" s="237"/>
      <c r="BD850" s="235" t="str">
        <f>IF(F850="","",Tabla1[[#This Row],[sem 01]]&amp;Tabla1[[#This Row],[sem 02]]&amp;Tabla1[[#This Row],[sem 03]])</f>
        <v/>
      </c>
      <c r="BE850" s="236"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9"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10"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10"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10" t="str">
        <f>IF(Tabla1[[#This Row],[Fecha Inicio grupo]]="","",IFERROR(VLOOKUP(Tabla1[[#This Row],[Mes de Alta como miembro]],Parámetros!$AM$2:$AN$16,2,0),"01/01/1900"))</f>
        <v/>
      </c>
    </row>
    <row r="851" spans="1:63" ht="14.45">
      <c r="A851" s="69">
        <v>848</v>
      </c>
      <c r="B851" s="30"/>
      <c r="C851" s="35"/>
      <c r="D851" s="43"/>
      <c r="E851" s="65"/>
      <c r="F851" s="46"/>
      <c r="G851" s="46"/>
      <c r="H851" s="165"/>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1"/>
      <c r="P851" s="35"/>
      <c r="Q851" s="68"/>
      <c r="R851" s="68"/>
      <c r="S851" s="68"/>
      <c r="T851" s="68"/>
      <c r="U851" s="244" t="str">
        <f>IF(F851="","",Tabla1[[#This Row],[Fecha Inicio grupo]]+3*7-7)</f>
        <v/>
      </c>
      <c r="V851" s="245"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6"/>
      <c r="AP851" s="247" t="str">
        <f>IF(F851="","",IFERROR(VLOOKUP(SUBSTITUTE(SUBSTITUTE(Tabla1[[#This Row],[Uso Sistemas]],"T","P"),"N","F"),Parámetros!$M$2:$N$17,2,0),"Completar hasta 3ra sem. para evaluar a Probacionista"))</f>
        <v/>
      </c>
      <c r="AQ851" s="40"/>
      <c r="AR851" s="40"/>
      <c r="AS851" s="40"/>
      <c r="AT851" s="29"/>
      <c r="AU851" s="56"/>
      <c r="AV851" s="56"/>
      <c r="AW851" s="56"/>
      <c r="AX851" s="249" t="str">
        <f>IF(V851="","",EOMONTH(EDATE(Tabla1[[#This Row],[Fecha Finalización]],2),0))</f>
        <v/>
      </c>
      <c r="AY851" s="40"/>
      <c r="AZ851" s="250" t="str">
        <f>IF(V851="","",EOMONTH(EDATE(Tabla1[[#This Row],[Fecha Finalización]],3),0))</f>
        <v/>
      </c>
      <c r="BA851" s="40"/>
      <c r="BB851" s="40"/>
      <c r="BC851" s="237"/>
      <c r="BD851" s="235" t="str">
        <f>IF(F851="","",Tabla1[[#This Row],[sem 01]]&amp;Tabla1[[#This Row],[sem 02]]&amp;Tabla1[[#This Row],[sem 03]])</f>
        <v/>
      </c>
      <c r="BE851" s="236"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9"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10"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10"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10" t="str">
        <f>IF(Tabla1[[#This Row],[Fecha Inicio grupo]]="","",IFERROR(VLOOKUP(Tabla1[[#This Row],[Mes de Alta como miembro]],Parámetros!$AM$2:$AN$16,2,0),"01/01/1900"))</f>
        <v/>
      </c>
    </row>
    <row r="852" spans="1:63" ht="14.45">
      <c r="A852" s="69">
        <v>849</v>
      </c>
      <c r="B852" s="30"/>
      <c r="C852" s="35"/>
      <c r="D852" s="43"/>
      <c r="E852" s="65"/>
      <c r="F852" s="46"/>
      <c r="G852" s="46"/>
      <c r="H852" s="165"/>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1"/>
      <c r="P852" s="35"/>
      <c r="Q852" s="68"/>
      <c r="R852" s="68"/>
      <c r="S852" s="68"/>
      <c r="T852" s="68"/>
      <c r="U852" s="244" t="str">
        <f>IF(F852="","",Tabla1[[#This Row],[Fecha Inicio grupo]]+3*7-7)</f>
        <v/>
      </c>
      <c r="V852" s="245"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6"/>
      <c r="AP852" s="247" t="str">
        <f>IF(F852="","",IFERROR(VLOOKUP(SUBSTITUTE(SUBSTITUTE(Tabla1[[#This Row],[Uso Sistemas]],"T","P"),"N","F"),Parámetros!$M$2:$N$17,2,0),"Completar hasta 3ra sem. para evaluar a Probacionista"))</f>
        <v/>
      </c>
      <c r="AQ852" s="40"/>
      <c r="AR852" s="40"/>
      <c r="AS852" s="40"/>
      <c r="AT852" s="29"/>
      <c r="AU852" s="56"/>
      <c r="AV852" s="56"/>
      <c r="AW852" s="56"/>
      <c r="AX852" s="249" t="str">
        <f>IF(V852="","",EOMONTH(EDATE(Tabla1[[#This Row],[Fecha Finalización]],2),0))</f>
        <v/>
      </c>
      <c r="AY852" s="40"/>
      <c r="AZ852" s="250" t="str">
        <f>IF(V852="","",EOMONTH(EDATE(Tabla1[[#This Row],[Fecha Finalización]],3),0))</f>
        <v/>
      </c>
      <c r="BA852" s="40"/>
      <c r="BB852" s="40"/>
      <c r="BC852" s="237"/>
      <c r="BD852" s="235" t="str">
        <f>IF(F852="","",Tabla1[[#This Row],[sem 01]]&amp;Tabla1[[#This Row],[sem 02]]&amp;Tabla1[[#This Row],[sem 03]])</f>
        <v/>
      </c>
      <c r="BE852" s="236"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9"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10"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10"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10" t="str">
        <f>IF(Tabla1[[#This Row],[Fecha Inicio grupo]]="","",IFERROR(VLOOKUP(Tabla1[[#This Row],[Mes de Alta como miembro]],Parámetros!$AM$2:$AN$16,2,0),"01/01/1900"))</f>
        <v/>
      </c>
    </row>
    <row r="853" spans="1:63" ht="14.45">
      <c r="A853" s="69">
        <v>850</v>
      </c>
      <c r="B853" s="30"/>
      <c r="C853" s="35"/>
      <c r="D853" s="43"/>
      <c r="E853" s="65"/>
      <c r="F853" s="46"/>
      <c r="G853" s="46"/>
      <c r="H853" s="165"/>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1"/>
      <c r="P853" s="35"/>
      <c r="Q853" s="68"/>
      <c r="R853" s="68"/>
      <c r="S853" s="68"/>
      <c r="T853" s="68"/>
      <c r="U853" s="244" t="str">
        <f>IF(F853="","",Tabla1[[#This Row],[Fecha Inicio grupo]]+3*7-7)</f>
        <v/>
      </c>
      <c r="V853" s="245"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6"/>
      <c r="AP853" s="247" t="str">
        <f>IF(F853="","",IFERROR(VLOOKUP(SUBSTITUTE(SUBSTITUTE(Tabla1[[#This Row],[Uso Sistemas]],"T","P"),"N","F"),Parámetros!$M$2:$N$17,2,0),"Completar hasta 3ra sem. para evaluar a Probacionista"))</f>
        <v/>
      </c>
      <c r="AQ853" s="40"/>
      <c r="AR853" s="40"/>
      <c r="AS853" s="40"/>
      <c r="AT853" s="29"/>
      <c r="AU853" s="56"/>
      <c r="AV853" s="56"/>
      <c r="AW853" s="56"/>
      <c r="AX853" s="249" t="str">
        <f>IF(V853="","",EOMONTH(EDATE(Tabla1[[#This Row],[Fecha Finalización]],2),0))</f>
        <v/>
      </c>
      <c r="AY853" s="40"/>
      <c r="AZ853" s="250" t="str">
        <f>IF(V853="","",EOMONTH(EDATE(Tabla1[[#This Row],[Fecha Finalización]],3),0))</f>
        <v/>
      </c>
      <c r="BA853" s="40"/>
      <c r="BB853" s="40"/>
      <c r="BC853" s="237"/>
      <c r="BD853" s="235" t="str">
        <f>IF(F853="","",Tabla1[[#This Row],[sem 01]]&amp;Tabla1[[#This Row],[sem 02]]&amp;Tabla1[[#This Row],[sem 03]])</f>
        <v/>
      </c>
      <c r="BE853" s="236"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9"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10"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10"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10" t="str">
        <f>IF(Tabla1[[#This Row],[Fecha Inicio grupo]]="","",IFERROR(VLOOKUP(Tabla1[[#This Row],[Mes de Alta como miembro]],Parámetros!$AM$2:$AN$16,2,0),"01/01/1900"))</f>
        <v/>
      </c>
    </row>
    <row r="854" spans="1:63" ht="14.45">
      <c r="A854" s="69">
        <v>851</v>
      </c>
      <c r="B854" s="30"/>
      <c r="C854" s="35"/>
      <c r="D854" s="43"/>
      <c r="E854" s="65"/>
      <c r="F854" s="46"/>
      <c r="G854" s="46"/>
      <c r="H854" s="165"/>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1"/>
      <c r="P854" s="35"/>
      <c r="Q854" s="68"/>
      <c r="R854" s="68"/>
      <c r="S854" s="68"/>
      <c r="T854" s="68"/>
      <c r="U854" s="244" t="str">
        <f>IF(F854="","",Tabla1[[#This Row],[Fecha Inicio grupo]]+3*7-7)</f>
        <v/>
      </c>
      <c r="V854" s="245"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6"/>
      <c r="AP854" s="247" t="str">
        <f>IF(F854="","",IFERROR(VLOOKUP(SUBSTITUTE(SUBSTITUTE(Tabla1[[#This Row],[Uso Sistemas]],"T","P"),"N","F"),Parámetros!$M$2:$N$17,2,0),"Completar hasta 3ra sem. para evaluar a Probacionista"))</f>
        <v/>
      </c>
      <c r="AQ854" s="40"/>
      <c r="AR854" s="40"/>
      <c r="AS854" s="40"/>
      <c r="AT854" s="29"/>
      <c r="AU854" s="56"/>
      <c r="AV854" s="56"/>
      <c r="AW854" s="56"/>
      <c r="AX854" s="249" t="str">
        <f>IF(V854="","",EOMONTH(EDATE(Tabla1[[#This Row],[Fecha Finalización]],2),0))</f>
        <v/>
      </c>
      <c r="AY854" s="40"/>
      <c r="AZ854" s="250" t="str">
        <f>IF(V854="","",EOMONTH(EDATE(Tabla1[[#This Row],[Fecha Finalización]],3),0))</f>
        <v/>
      </c>
      <c r="BA854" s="40"/>
      <c r="BB854" s="40"/>
      <c r="BC854" s="237"/>
      <c r="BD854" s="235" t="str">
        <f>IF(F854="","",Tabla1[[#This Row],[sem 01]]&amp;Tabla1[[#This Row],[sem 02]]&amp;Tabla1[[#This Row],[sem 03]])</f>
        <v/>
      </c>
      <c r="BE854" s="236"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9"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10"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10"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10" t="str">
        <f>IF(Tabla1[[#This Row],[Fecha Inicio grupo]]="","",IFERROR(VLOOKUP(Tabla1[[#This Row],[Mes de Alta como miembro]],Parámetros!$AM$2:$AN$16,2,0),"01/01/1900"))</f>
        <v/>
      </c>
    </row>
    <row r="855" spans="1:63" ht="14.45">
      <c r="A855" s="69">
        <v>852</v>
      </c>
      <c r="B855" s="30"/>
      <c r="C855" s="35"/>
      <c r="D855" s="43"/>
      <c r="E855" s="65"/>
      <c r="F855" s="46"/>
      <c r="G855" s="46"/>
      <c r="H855" s="165"/>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1"/>
      <c r="P855" s="35"/>
      <c r="Q855" s="68"/>
      <c r="R855" s="68"/>
      <c r="S855" s="68"/>
      <c r="T855" s="68"/>
      <c r="U855" s="244" t="str">
        <f>IF(F855="","",Tabla1[[#This Row],[Fecha Inicio grupo]]+3*7-7)</f>
        <v/>
      </c>
      <c r="V855" s="245"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6"/>
      <c r="AP855" s="247" t="str">
        <f>IF(F855="","",IFERROR(VLOOKUP(SUBSTITUTE(SUBSTITUTE(Tabla1[[#This Row],[Uso Sistemas]],"T","P"),"N","F"),Parámetros!$M$2:$N$17,2,0),"Completar hasta 3ra sem. para evaluar a Probacionista"))</f>
        <v/>
      </c>
      <c r="AQ855" s="40"/>
      <c r="AR855" s="40"/>
      <c r="AS855" s="40"/>
      <c r="AT855" s="29"/>
      <c r="AU855" s="56"/>
      <c r="AV855" s="56"/>
      <c r="AW855" s="56"/>
      <c r="AX855" s="249" t="str">
        <f>IF(V855="","",EOMONTH(EDATE(Tabla1[[#This Row],[Fecha Finalización]],2),0))</f>
        <v/>
      </c>
      <c r="AY855" s="40"/>
      <c r="AZ855" s="250" t="str">
        <f>IF(V855="","",EOMONTH(EDATE(Tabla1[[#This Row],[Fecha Finalización]],3),0))</f>
        <v/>
      </c>
      <c r="BA855" s="40"/>
      <c r="BB855" s="40"/>
      <c r="BC855" s="237"/>
      <c r="BD855" s="235" t="str">
        <f>IF(F855="","",Tabla1[[#This Row],[sem 01]]&amp;Tabla1[[#This Row],[sem 02]]&amp;Tabla1[[#This Row],[sem 03]])</f>
        <v/>
      </c>
      <c r="BE855" s="236"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9"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10"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10"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10" t="str">
        <f>IF(Tabla1[[#This Row],[Fecha Inicio grupo]]="","",IFERROR(VLOOKUP(Tabla1[[#This Row],[Mes de Alta como miembro]],Parámetros!$AM$2:$AN$16,2,0),"01/01/1900"))</f>
        <v/>
      </c>
    </row>
    <row r="856" spans="1:63" ht="14.45">
      <c r="A856" s="69">
        <v>853</v>
      </c>
      <c r="B856" s="30"/>
      <c r="C856" s="35"/>
      <c r="D856" s="43"/>
      <c r="E856" s="65"/>
      <c r="F856" s="46"/>
      <c r="G856" s="46"/>
      <c r="H856" s="165"/>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1"/>
      <c r="P856" s="35"/>
      <c r="Q856" s="68"/>
      <c r="R856" s="68"/>
      <c r="S856" s="68"/>
      <c r="T856" s="68"/>
      <c r="U856" s="244" t="str">
        <f>IF(F856="","",Tabla1[[#This Row],[Fecha Inicio grupo]]+3*7-7)</f>
        <v/>
      </c>
      <c r="V856" s="245"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6"/>
      <c r="AP856" s="247" t="str">
        <f>IF(F856="","",IFERROR(VLOOKUP(SUBSTITUTE(SUBSTITUTE(Tabla1[[#This Row],[Uso Sistemas]],"T","P"),"N","F"),Parámetros!$M$2:$N$17,2,0),"Completar hasta 3ra sem. para evaluar a Probacionista"))</f>
        <v/>
      </c>
      <c r="AQ856" s="40"/>
      <c r="AR856" s="40"/>
      <c r="AS856" s="40"/>
      <c r="AT856" s="29"/>
      <c r="AU856" s="56"/>
      <c r="AV856" s="56"/>
      <c r="AW856" s="56"/>
      <c r="AX856" s="249" t="str">
        <f>IF(V856="","",EOMONTH(EDATE(Tabla1[[#This Row],[Fecha Finalización]],2),0))</f>
        <v/>
      </c>
      <c r="AY856" s="40"/>
      <c r="AZ856" s="250" t="str">
        <f>IF(V856="","",EOMONTH(EDATE(Tabla1[[#This Row],[Fecha Finalización]],3),0))</f>
        <v/>
      </c>
      <c r="BA856" s="40"/>
      <c r="BB856" s="40"/>
      <c r="BC856" s="237"/>
      <c r="BD856" s="235" t="str">
        <f>IF(F856="","",Tabla1[[#This Row],[sem 01]]&amp;Tabla1[[#This Row],[sem 02]]&amp;Tabla1[[#This Row],[sem 03]])</f>
        <v/>
      </c>
      <c r="BE856" s="236"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9"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10"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10"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10" t="str">
        <f>IF(Tabla1[[#This Row],[Fecha Inicio grupo]]="","",IFERROR(VLOOKUP(Tabla1[[#This Row],[Mes de Alta como miembro]],Parámetros!$AM$2:$AN$16,2,0),"01/01/1900"))</f>
        <v/>
      </c>
    </row>
    <row r="857" spans="1:63" ht="14.45">
      <c r="A857" s="69">
        <v>854</v>
      </c>
      <c r="B857" s="30"/>
      <c r="C857" s="35"/>
      <c r="D857" s="43"/>
      <c r="E857" s="65"/>
      <c r="F857" s="46"/>
      <c r="G857" s="46"/>
      <c r="H857" s="165"/>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1"/>
      <c r="P857" s="35"/>
      <c r="Q857" s="68"/>
      <c r="R857" s="68"/>
      <c r="S857" s="68"/>
      <c r="T857" s="68"/>
      <c r="U857" s="244" t="str">
        <f>IF(F857="","",Tabla1[[#This Row],[Fecha Inicio grupo]]+3*7-7)</f>
        <v/>
      </c>
      <c r="V857" s="245"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6"/>
      <c r="AP857" s="247" t="str">
        <f>IF(F857="","",IFERROR(VLOOKUP(SUBSTITUTE(SUBSTITUTE(Tabla1[[#This Row],[Uso Sistemas]],"T","P"),"N","F"),Parámetros!$M$2:$N$17,2,0),"Completar hasta 3ra sem. para evaluar a Probacionista"))</f>
        <v/>
      </c>
      <c r="AQ857" s="40"/>
      <c r="AR857" s="40"/>
      <c r="AS857" s="40"/>
      <c r="AT857" s="29"/>
      <c r="AU857" s="56"/>
      <c r="AV857" s="56"/>
      <c r="AW857" s="56"/>
      <c r="AX857" s="249" t="str">
        <f>IF(V857="","",EOMONTH(EDATE(Tabla1[[#This Row],[Fecha Finalización]],2),0))</f>
        <v/>
      </c>
      <c r="AY857" s="40"/>
      <c r="AZ857" s="250" t="str">
        <f>IF(V857="","",EOMONTH(EDATE(Tabla1[[#This Row],[Fecha Finalización]],3),0))</f>
        <v/>
      </c>
      <c r="BA857" s="40"/>
      <c r="BB857" s="40"/>
      <c r="BC857" s="237"/>
      <c r="BD857" s="235" t="str">
        <f>IF(F857="","",Tabla1[[#This Row],[sem 01]]&amp;Tabla1[[#This Row],[sem 02]]&amp;Tabla1[[#This Row],[sem 03]])</f>
        <v/>
      </c>
      <c r="BE857" s="236"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9"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10"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10"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10" t="str">
        <f>IF(Tabla1[[#This Row],[Fecha Inicio grupo]]="","",IFERROR(VLOOKUP(Tabla1[[#This Row],[Mes de Alta como miembro]],Parámetros!$AM$2:$AN$16,2,0),"01/01/1900"))</f>
        <v/>
      </c>
    </row>
    <row r="858" spans="1:63" ht="14.45">
      <c r="A858" s="69">
        <v>855</v>
      </c>
      <c r="B858" s="30"/>
      <c r="C858" s="35"/>
      <c r="D858" s="43"/>
      <c r="E858" s="65"/>
      <c r="F858" s="46"/>
      <c r="G858" s="46"/>
      <c r="H858" s="165"/>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1"/>
      <c r="P858" s="35"/>
      <c r="Q858" s="68"/>
      <c r="R858" s="68"/>
      <c r="S858" s="68"/>
      <c r="T858" s="68"/>
      <c r="U858" s="244" t="str">
        <f>IF(F858="","",Tabla1[[#This Row],[Fecha Inicio grupo]]+3*7-7)</f>
        <v/>
      </c>
      <c r="V858" s="245"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6"/>
      <c r="AP858" s="247" t="str">
        <f>IF(F858="","",IFERROR(VLOOKUP(SUBSTITUTE(SUBSTITUTE(Tabla1[[#This Row],[Uso Sistemas]],"T","P"),"N","F"),Parámetros!$M$2:$N$17,2,0),"Completar hasta 3ra sem. para evaluar a Probacionista"))</f>
        <v/>
      </c>
      <c r="AQ858" s="40"/>
      <c r="AR858" s="40"/>
      <c r="AS858" s="40"/>
      <c r="AT858" s="29"/>
      <c r="AU858" s="56"/>
      <c r="AV858" s="56"/>
      <c r="AW858" s="56"/>
      <c r="AX858" s="249" t="str">
        <f>IF(V858="","",EOMONTH(EDATE(Tabla1[[#This Row],[Fecha Finalización]],2),0))</f>
        <v/>
      </c>
      <c r="AY858" s="40"/>
      <c r="AZ858" s="250" t="str">
        <f>IF(V858="","",EOMONTH(EDATE(Tabla1[[#This Row],[Fecha Finalización]],3),0))</f>
        <v/>
      </c>
      <c r="BA858" s="40"/>
      <c r="BB858" s="40"/>
      <c r="BC858" s="237"/>
      <c r="BD858" s="235" t="str">
        <f>IF(F858="","",Tabla1[[#This Row],[sem 01]]&amp;Tabla1[[#This Row],[sem 02]]&amp;Tabla1[[#This Row],[sem 03]])</f>
        <v/>
      </c>
      <c r="BE858" s="236"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9"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10"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10"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10" t="str">
        <f>IF(Tabla1[[#This Row],[Fecha Inicio grupo]]="","",IFERROR(VLOOKUP(Tabla1[[#This Row],[Mes de Alta como miembro]],Parámetros!$AM$2:$AN$16,2,0),"01/01/1900"))</f>
        <v/>
      </c>
    </row>
    <row r="859" spans="1:63" ht="14.45">
      <c r="A859" s="69">
        <v>856</v>
      </c>
      <c r="B859" s="30"/>
      <c r="C859" s="35"/>
      <c r="D859" s="43"/>
      <c r="E859" s="65"/>
      <c r="F859" s="46"/>
      <c r="G859" s="46"/>
      <c r="H859" s="165"/>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1"/>
      <c r="P859" s="35"/>
      <c r="Q859" s="68"/>
      <c r="R859" s="68"/>
      <c r="S859" s="68"/>
      <c r="T859" s="68"/>
      <c r="U859" s="244" t="str">
        <f>IF(F859="","",Tabla1[[#This Row],[Fecha Inicio grupo]]+3*7-7)</f>
        <v/>
      </c>
      <c r="V859" s="245"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6"/>
      <c r="AP859" s="247" t="str">
        <f>IF(F859="","",IFERROR(VLOOKUP(SUBSTITUTE(SUBSTITUTE(Tabla1[[#This Row],[Uso Sistemas]],"T","P"),"N","F"),Parámetros!$M$2:$N$17,2,0),"Completar hasta 3ra sem. para evaluar a Probacionista"))</f>
        <v/>
      </c>
      <c r="AQ859" s="40"/>
      <c r="AR859" s="40"/>
      <c r="AS859" s="40"/>
      <c r="AT859" s="29"/>
      <c r="AU859" s="56"/>
      <c r="AV859" s="56"/>
      <c r="AW859" s="56"/>
      <c r="AX859" s="249" t="str">
        <f>IF(V859="","",EOMONTH(EDATE(Tabla1[[#This Row],[Fecha Finalización]],2),0))</f>
        <v/>
      </c>
      <c r="AY859" s="40"/>
      <c r="AZ859" s="250" t="str">
        <f>IF(V859="","",EOMONTH(EDATE(Tabla1[[#This Row],[Fecha Finalización]],3),0))</f>
        <v/>
      </c>
      <c r="BA859" s="40"/>
      <c r="BB859" s="40"/>
      <c r="BC859" s="237"/>
      <c r="BD859" s="235" t="str">
        <f>IF(F859="","",Tabla1[[#This Row],[sem 01]]&amp;Tabla1[[#This Row],[sem 02]]&amp;Tabla1[[#This Row],[sem 03]])</f>
        <v/>
      </c>
      <c r="BE859" s="236"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9"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10"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10"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10" t="str">
        <f>IF(Tabla1[[#This Row],[Fecha Inicio grupo]]="","",IFERROR(VLOOKUP(Tabla1[[#This Row],[Mes de Alta como miembro]],Parámetros!$AM$2:$AN$16,2,0),"01/01/1900"))</f>
        <v/>
      </c>
    </row>
    <row r="860" spans="1:63" ht="14.45">
      <c r="A860" s="69">
        <v>857</v>
      </c>
      <c r="B860" s="30"/>
      <c r="C860" s="35"/>
      <c r="D860" s="43"/>
      <c r="E860" s="65"/>
      <c r="F860" s="46"/>
      <c r="G860" s="46"/>
      <c r="H860" s="165"/>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1"/>
      <c r="P860" s="35"/>
      <c r="Q860" s="68"/>
      <c r="R860" s="68"/>
      <c r="S860" s="68"/>
      <c r="T860" s="68"/>
      <c r="U860" s="244" t="str">
        <f>IF(F860="","",Tabla1[[#This Row],[Fecha Inicio grupo]]+3*7-7)</f>
        <v/>
      </c>
      <c r="V860" s="245"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6"/>
      <c r="AP860" s="247" t="str">
        <f>IF(F860="","",IFERROR(VLOOKUP(SUBSTITUTE(SUBSTITUTE(Tabla1[[#This Row],[Uso Sistemas]],"T","P"),"N","F"),Parámetros!$M$2:$N$17,2,0),"Completar hasta 3ra sem. para evaluar a Probacionista"))</f>
        <v/>
      </c>
      <c r="AQ860" s="40"/>
      <c r="AR860" s="40"/>
      <c r="AS860" s="40"/>
      <c r="AT860" s="29"/>
      <c r="AU860" s="56"/>
      <c r="AV860" s="56"/>
      <c r="AW860" s="56"/>
      <c r="AX860" s="249" t="str">
        <f>IF(V860="","",EOMONTH(EDATE(Tabla1[[#This Row],[Fecha Finalización]],2),0))</f>
        <v/>
      </c>
      <c r="AY860" s="40"/>
      <c r="AZ860" s="250" t="str">
        <f>IF(V860="","",EOMONTH(EDATE(Tabla1[[#This Row],[Fecha Finalización]],3),0))</f>
        <v/>
      </c>
      <c r="BA860" s="40"/>
      <c r="BB860" s="40"/>
      <c r="BC860" s="237"/>
      <c r="BD860" s="235" t="str">
        <f>IF(F860="","",Tabla1[[#This Row],[sem 01]]&amp;Tabla1[[#This Row],[sem 02]]&amp;Tabla1[[#This Row],[sem 03]])</f>
        <v/>
      </c>
      <c r="BE860" s="236"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9"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10"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10"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10" t="str">
        <f>IF(Tabla1[[#This Row],[Fecha Inicio grupo]]="","",IFERROR(VLOOKUP(Tabla1[[#This Row],[Mes de Alta como miembro]],Parámetros!$AM$2:$AN$16,2,0),"01/01/1900"))</f>
        <v/>
      </c>
    </row>
    <row r="861" spans="1:63" ht="14.45">
      <c r="A861" s="69">
        <v>858</v>
      </c>
      <c r="B861" s="30"/>
      <c r="C861" s="35"/>
      <c r="D861" s="43"/>
      <c r="E861" s="65"/>
      <c r="F861" s="46"/>
      <c r="G861" s="46"/>
      <c r="H861" s="165"/>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1"/>
      <c r="P861" s="35"/>
      <c r="Q861" s="68"/>
      <c r="R861" s="68"/>
      <c r="S861" s="68"/>
      <c r="T861" s="68"/>
      <c r="U861" s="244" t="str">
        <f>IF(F861="","",Tabla1[[#This Row],[Fecha Inicio grupo]]+3*7-7)</f>
        <v/>
      </c>
      <c r="V861" s="245"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6"/>
      <c r="AP861" s="247" t="str">
        <f>IF(F861="","",IFERROR(VLOOKUP(SUBSTITUTE(SUBSTITUTE(Tabla1[[#This Row],[Uso Sistemas]],"T","P"),"N","F"),Parámetros!$M$2:$N$17,2,0),"Completar hasta 3ra sem. para evaluar a Probacionista"))</f>
        <v/>
      </c>
      <c r="AQ861" s="40"/>
      <c r="AR861" s="40"/>
      <c r="AS861" s="40"/>
      <c r="AT861" s="29"/>
      <c r="AU861" s="56"/>
      <c r="AV861" s="56"/>
      <c r="AW861" s="56"/>
      <c r="AX861" s="249" t="str">
        <f>IF(V861="","",EOMONTH(EDATE(Tabla1[[#This Row],[Fecha Finalización]],2),0))</f>
        <v/>
      </c>
      <c r="AY861" s="40"/>
      <c r="AZ861" s="250" t="str">
        <f>IF(V861="","",EOMONTH(EDATE(Tabla1[[#This Row],[Fecha Finalización]],3),0))</f>
        <v/>
      </c>
      <c r="BA861" s="40"/>
      <c r="BB861" s="40"/>
      <c r="BC861" s="237"/>
      <c r="BD861" s="235" t="str">
        <f>IF(F861="","",Tabla1[[#This Row],[sem 01]]&amp;Tabla1[[#This Row],[sem 02]]&amp;Tabla1[[#This Row],[sem 03]])</f>
        <v/>
      </c>
      <c r="BE861" s="236"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9"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10"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10"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10" t="str">
        <f>IF(Tabla1[[#This Row],[Fecha Inicio grupo]]="","",IFERROR(VLOOKUP(Tabla1[[#This Row],[Mes de Alta como miembro]],Parámetros!$AM$2:$AN$16,2,0),"01/01/1900"))</f>
        <v/>
      </c>
    </row>
    <row r="862" spans="1:63" ht="14.45">
      <c r="A862" s="69">
        <v>859</v>
      </c>
      <c r="B862" s="30"/>
      <c r="C862" s="35"/>
      <c r="D862" s="43"/>
      <c r="E862" s="65"/>
      <c r="F862" s="46"/>
      <c r="G862" s="46"/>
      <c r="H862" s="165"/>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1"/>
      <c r="P862" s="35"/>
      <c r="Q862" s="68"/>
      <c r="R862" s="68"/>
      <c r="S862" s="68"/>
      <c r="T862" s="68"/>
      <c r="U862" s="244" t="str">
        <f>IF(F862="","",Tabla1[[#This Row],[Fecha Inicio grupo]]+3*7-7)</f>
        <v/>
      </c>
      <c r="V862" s="245"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6"/>
      <c r="AP862" s="247" t="str">
        <f>IF(F862="","",IFERROR(VLOOKUP(SUBSTITUTE(SUBSTITUTE(Tabla1[[#This Row],[Uso Sistemas]],"T","P"),"N","F"),Parámetros!$M$2:$N$17,2,0),"Completar hasta 3ra sem. para evaluar a Probacionista"))</f>
        <v/>
      </c>
      <c r="AQ862" s="40"/>
      <c r="AR862" s="40"/>
      <c r="AS862" s="40"/>
      <c r="AT862" s="29"/>
      <c r="AU862" s="56"/>
      <c r="AV862" s="56"/>
      <c r="AW862" s="56"/>
      <c r="AX862" s="249" t="str">
        <f>IF(V862="","",EOMONTH(EDATE(Tabla1[[#This Row],[Fecha Finalización]],2),0))</f>
        <v/>
      </c>
      <c r="AY862" s="40"/>
      <c r="AZ862" s="250" t="str">
        <f>IF(V862="","",EOMONTH(EDATE(Tabla1[[#This Row],[Fecha Finalización]],3),0))</f>
        <v/>
      </c>
      <c r="BA862" s="40"/>
      <c r="BB862" s="40"/>
      <c r="BC862" s="237"/>
      <c r="BD862" s="235" t="str">
        <f>IF(F862="","",Tabla1[[#This Row],[sem 01]]&amp;Tabla1[[#This Row],[sem 02]]&amp;Tabla1[[#This Row],[sem 03]])</f>
        <v/>
      </c>
      <c r="BE862" s="236"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9"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10"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10"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10" t="str">
        <f>IF(Tabla1[[#This Row],[Fecha Inicio grupo]]="","",IFERROR(VLOOKUP(Tabla1[[#This Row],[Mes de Alta como miembro]],Parámetros!$AM$2:$AN$16,2,0),"01/01/1900"))</f>
        <v/>
      </c>
    </row>
    <row r="863" spans="1:63" ht="14.45">
      <c r="A863" s="69">
        <v>860</v>
      </c>
      <c r="B863" s="30"/>
      <c r="C863" s="35"/>
      <c r="D863" s="43"/>
      <c r="E863" s="65"/>
      <c r="F863" s="46"/>
      <c r="G863" s="46"/>
      <c r="H863" s="165"/>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1"/>
      <c r="P863" s="35"/>
      <c r="Q863" s="68"/>
      <c r="R863" s="68"/>
      <c r="S863" s="68"/>
      <c r="T863" s="68"/>
      <c r="U863" s="244" t="str">
        <f>IF(F863="","",Tabla1[[#This Row],[Fecha Inicio grupo]]+3*7-7)</f>
        <v/>
      </c>
      <c r="V863" s="245"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6"/>
      <c r="AP863" s="247" t="str">
        <f>IF(F863="","",IFERROR(VLOOKUP(SUBSTITUTE(SUBSTITUTE(Tabla1[[#This Row],[Uso Sistemas]],"T","P"),"N","F"),Parámetros!$M$2:$N$17,2,0),"Completar hasta 3ra sem. para evaluar a Probacionista"))</f>
        <v/>
      </c>
      <c r="AQ863" s="40"/>
      <c r="AR863" s="40"/>
      <c r="AS863" s="40"/>
      <c r="AT863" s="29"/>
      <c r="AU863" s="56"/>
      <c r="AV863" s="56"/>
      <c r="AW863" s="56"/>
      <c r="AX863" s="249" t="str">
        <f>IF(V863="","",EOMONTH(EDATE(Tabla1[[#This Row],[Fecha Finalización]],2),0))</f>
        <v/>
      </c>
      <c r="AY863" s="40"/>
      <c r="AZ863" s="250" t="str">
        <f>IF(V863="","",EOMONTH(EDATE(Tabla1[[#This Row],[Fecha Finalización]],3),0))</f>
        <v/>
      </c>
      <c r="BA863" s="40"/>
      <c r="BB863" s="40"/>
      <c r="BC863" s="237"/>
      <c r="BD863" s="235" t="str">
        <f>IF(F863="","",Tabla1[[#This Row],[sem 01]]&amp;Tabla1[[#This Row],[sem 02]]&amp;Tabla1[[#This Row],[sem 03]])</f>
        <v/>
      </c>
      <c r="BE863" s="236"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9"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10"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10"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10" t="str">
        <f>IF(Tabla1[[#This Row],[Fecha Inicio grupo]]="","",IFERROR(VLOOKUP(Tabla1[[#This Row],[Mes de Alta como miembro]],Parámetros!$AM$2:$AN$16,2,0),"01/01/1900"))</f>
        <v/>
      </c>
    </row>
    <row r="864" spans="1:63" ht="14.45">
      <c r="A864" s="69">
        <v>861</v>
      </c>
      <c r="B864" s="30"/>
      <c r="C864" s="35"/>
      <c r="D864" s="43"/>
      <c r="E864" s="65"/>
      <c r="F864" s="46"/>
      <c r="G864" s="46"/>
      <c r="H864" s="165"/>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1"/>
      <c r="P864" s="35"/>
      <c r="Q864" s="68"/>
      <c r="R864" s="68"/>
      <c r="S864" s="68"/>
      <c r="T864" s="68"/>
      <c r="U864" s="244" t="str">
        <f>IF(F864="","",Tabla1[[#This Row],[Fecha Inicio grupo]]+3*7-7)</f>
        <v/>
      </c>
      <c r="V864" s="245"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6"/>
      <c r="AP864" s="247" t="str">
        <f>IF(F864="","",IFERROR(VLOOKUP(SUBSTITUTE(SUBSTITUTE(Tabla1[[#This Row],[Uso Sistemas]],"T","P"),"N","F"),Parámetros!$M$2:$N$17,2,0),"Completar hasta 3ra sem. para evaluar a Probacionista"))</f>
        <v/>
      </c>
      <c r="AQ864" s="40"/>
      <c r="AR864" s="40"/>
      <c r="AS864" s="40"/>
      <c r="AT864" s="29"/>
      <c r="AU864" s="56"/>
      <c r="AV864" s="56"/>
      <c r="AW864" s="56"/>
      <c r="AX864" s="249" t="str">
        <f>IF(V864="","",EOMONTH(EDATE(Tabla1[[#This Row],[Fecha Finalización]],2),0))</f>
        <v/>
      </c>
      <c r="AY864" s="40"/>
      <c r="AZ864" s="250" t="str">
        <f>IF(V864="","",EOMONTH(EDATE(Tabla1[[#This Row],[Fecha Finalización]],3),0))</f>
        <v/>
      </c>
      <c r="BA864" s="40"/>
      <c r="BB864" s="40"/>
      <c r="BC864" s="237"/>
      <c r="BD864" s="235" t="str">
        <f>IF(F864="","",Tabla1[[#This Row],[sem 01]]&amp;Tabla1[[#This Row],[sem 02]]&amp;Tabla1[[#This Row],[sem 03]])</f>
        <v/>
      </c>
      <c r="BE864" s="236"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9"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10"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10"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10" t="str">
        <f>IF(Tabla1[[#This Row],[Fecha Inicio grupo]]="","",IFERROR(VLOOKUP(Tabla1[[#This Row],[Mes de Alta como miembro]],Parámetros!$AM$2:$AN$16,2,0),"01/01/1900"))</f>
        <v/>
      </c>
    </row>
    <row r="865" spans="1:63" ht="14.45">
      <c r="A865" s="69">
        <v>862</v>
      </c>
      <c r="B865" s="30"/>
      <c r="C865" s="35"/>
      <c r="D865" s="43"/>
      <c r="E865" s="65"/>
      <c r="F865" s="46"/>
      <c r="G865" s="46"/>
      <c r="H865" s="165"/>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1"/>
      <c r="P865" s="35"/>
      <c r="Q865" s="68"/>
      <c r="R865" s="68"/>
      <c r="S865" s="68"/>
      <c r="T865" s="68"/>
      <c r="U865" s="244" t="str">
        <f>IF(F865="","",Tabla1[[#This Row],[Fecha Inicio grupo]]+3*7-7)</f>
        <v/>
      </c>
      <c r="V865" s="245"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6"/>
      <c r="AP865" s="247" t="str">
        <f>IF(F865="","",IFERROR(VLOOKUP(SUBSTITUTE(SUBSTITUTE(Tabla1[[#This Row],[Uso Sistemas]],"T","P"),"N","F"),Parámetros!$M$2:$N$17,2,0),"Completar hasta 3ra sem. para evaluar a Probacionista"))</f>
        <v/>
      </c>
      <c r="AQ865" s="40"/>
      <c r="AR865" s="40"/>
      <c r="AS865" s="40"/>
      <c r="AT865" s="29"/>
      <c r="AU865" s="56"/>
      <c r="AV865" s="56"/>
      <c r="AW865" s="56"/>
      <c r="AX865" s="249" t="str">
        <f>IF(V865="","",EOMONTH(EDATE(Tabla1[[#This Row],[Fecha Finalización]],2),0))</f>
        <v/>
      </c>
      <c r="AY865" s="40"/>
      <c r="AZ865" s="250" t="str">
        <f>IF(V865="","",EOMONTH(EDATE(Tabla1[[#This Row],[Fecha Finalización]],3),0))</f>
        <v/>
      </c>
      <c r="BA865" s="40"/>
      <c r="BB865" s="40"/>
      <c r="BC865" s="237"/>
      <c r="BD865" s="235" t="str">
        <f>IF(F865="","",Tabla1[[#This Row],[sem 01]]&amp;Tabla1[[#This Row],[sem 02]]&amp;Tabla1[[#This Row],[sem 03]])</f>
        <v/>
      </c>
      <c r="BE865" s="236"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9"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10"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10"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10" t="str">
        <f>IF(Tabla1[[#This Row],[Fecha Inicio grupo]]="","",IFERROR(VLOOKUP(Tabla1[[#This Row],[Mes de Alta como miembro]],Parámetros!$AM$2:$AN$16,2,0),"01/01/1900"))</f>
        <v/>
      </c>
    </row>
    <row r="866" spans="1:63" ht="14.45">
      <c r="A866" s="69">
        <v>863</v>
      </c>
      <c r="B866" s="30"/>
      <c r="C866" s="35"/>
      <c r="D866" s="43"/>
      <c r="E866" s="65"/>
      <c r="F866" s="46"/>
      <c r="G866" s="46"/>
      <c r="H866" s="165"/>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1"/>
      <c r="P866" s="35"/>
      <c r="Q866" s="68"/>
      <c r="R866" s="68"/>
      <c r="S866" s="68"/>
      <c r="T866" s="68"/>
      <c r="U866" s="244" t="str">
        <f>IF(F866="","",Tabla1[[#This Row],[Fecha Inicio grupo]]+3*7-7)</f>
        <v/>
      </c>
      <c r="V866" s="245"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6"/>
      <c r="AP866" s="247" t="str">
        <f>IF(F866="","",IFERROR(VLOOKUP(SUBSTITUTE(SUBSTITUTE(Tabla1[[#This Row],[Uso Sistemas]],"T","P"),"N","F"),Parámetros!$M$2:$N$17,2,0),"Completar hasta 3ra sem. para evaluar a Probacionista"))</f>
        <v/>
      </c>
      <c r="AQ866" s="40"/>
      <c r="AR866" s="40"/>
      <c r="AS866" s="40"/>
      <c r="AT866" s="29"/>
      <c r="AU866" s="56"/>
      <c r="AV866" s="56"/>
      <c r="AW866" s="56"/>
      <c r="AX866" s="249" t="str">
        <f>IF(V866="","",EOMONTH(EDATE(Tabla1[[#This Row],[Fecha Finalización]],2),0))</f>
        <v/>
      </c>
      <c r="AY866" s="40"/>
      <c r="AZ866" s="250" t="str">
        <f>IF(V866="","",EOMONTH(EDATE(Tabla1[[#This Row],[Fecha Finalización]],3),0))</f>
        <v/>
      </c>
      <c r="BA866" s="40"/>
      <c r="BB866" s="40"/>
      <c r="BC866" s="237"/>
      <c r="BD866" s="235" t="str">
        <f>IF(F866="","",Tabla1[[#This Row],[sem 01]]&amp;Tabla1[[#This Row],[sem 02]]&amp;Tabla1[[#This Row],[sem 03]])</f>
        <v/>
      </c>
      <c r="BE866" s="236"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9"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10"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10"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10" t="str">
        <f>IF(Tabla1[[#This Row],[Fecha Inicio grupo]]="","",IFERROR(VLOOKUP(Tabla1[[#This Row],[Mes de Alta como miembro]],Parámetros!$AM$2:$AN$16,2,0),"01/01/1900"))</f>
        <v/>
      </c>
    </row>
    <row r="867" spans="1:63" ht="14.45">
      <c r="A867" s="69">
        <v>864</v>
      </c>
      <c r="B867" s="30"/>
      <c r="C867" s="35"/>
      <c r="D867" s="43"/>
      <c r="E867" s="65"/>
      <c r="F867" s="46"/>
      <c r="G867" s="46"/>
      <c r="H867" s="165"/>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1"/>
      <c r="P867" s="35"/>
      <c r="Q867" s="68"/>
      <c r="R867" s="68"/>
      <c r="S867" s="68"/>
      <c r="T867" s="68"/>
      <c r="U867" s="244" t="str">
        <f>IF(F867="","",Tabla1[[#This Row],[Fecha Inicio grupo]]+3*7-7)</f>
        <v/>
      </c>
      <c r="V867" s="245"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6"/>
      <c r="AP867" s="247" t="str">
        <f>IF(F867="","",IFERROR(VLOOKUP(SUBSTITUTE(SUBSTITUTE(Tabla1[[#This Row],[Uso Sistemas]],"T","P"),"N","F"),Parámetros!$M$2:$N$17,2,0),"Completar hasta 3ra sem. para evaluar a Probacionista"))</f>
        <v/>
      </c>
      <c r="AQ867" s="40"/>
      <c r="AR867" s="40"/>
      <c r="AS867" s="40"/>
      <c r="AT867" s="29"/>
      <c r="AU867" s="56"/>
      <c r="AV867" s="56"/>
      <c r="AW867" s="56"/>
      <c r="AX867" s="249" t="str">
        <f>IF(V867="","",EOMONTH(EDATE(Tabla1[[#This Row],[Fecha Finalización]],2),0))</f>
        <v/>
      </c>
      <c r="AY867" s="40"/>
      <c r="AZ867" s="250" t="str">
        <f>IF(V867="","",EOMONTH(EDATE(Tabla1[[#This Row],[Fecha Finalización]],3),0))</f>
        <v/>
      </c>
      <c r="BA867" s="40"/>
      <c r="BB867" s="40"/>
      <c r="BC867" s="237"/>
      <c r="BD867" s="235" t="str">
        <f>IF(F867="","",Tabla1[[#This Row],[sem 01]]&amp;Tabla1[[#This Row],[sem 02]]&amp;Tabla1[[#This Row],[sem 03]])</f>
        <v/>
      </c>
      <c r="BE867" s="236"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9"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10"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10"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10" t="str">
        <f>IF(Tabla1[[#This Row],[Fecha Inicio grupo]]="","",IFERROR(VLOOKUP(Tabla1[[#This Row],[Mes de Alta como miembro]],Parámetros!$AM$2:$AN$16,2,0),"01/01/1900"))</f>
        <v/>
      </c>
    </row>
    <row r="868" spans="1:63" ht="14.45">
      <c r="A868" s="69">
        <v>865</v>
      </c>
      <c r="B868" s="30"/>
      <c r="C868" s="35"/>
      <c r="D868" s="43"/>
      <c r="E868" s="65"/>
      <c r="F868" s="46"/>
      <c r="G868" s="46"/>
      <c r="H868" s="165"/>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1"/>
      <c r="P868" s="35"/>
      <c r="Q868" s="68"/>
      <c r="R868" s="68"/>
      <c r="S868" s="68"/>
      <c r="T868" s="68"/>
      <c r="U868" s="244" t="str">
        <f>IF(F868="","",Tabla1[[#This Row],[Fecha Inicio grupo]]+3*7-7)</f>
        <v/>
      </c>
      <c r="V868" s="245"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6"/>
      <c r="AP868" s="247" t="str">
        <f>IF(F868="","",IFERROR(VLOOKUP(SUBSTITUTE(SUBSTITUTE(Tabla1[[#This Row],[Uso Sistemas]],"T","P"),"N","F"),Parámetros!$M$2:$N$17,2,0),"Completar hasta 3ra sem. para evaluar a Probacionista"))</f>
        <v/>
      </c>
      <c r="AQ868" s="40"/>
      <c r="AR868" s="40"/>
      <c r="AS868" s="40"/>
      <c r="AT868" s="29"/>
      <c r="AU868" s="56"/>
      <c r="AV868" s="56"/>
      <c r="AW868" s="56"/>
      <c r="AX868" s="249" t="str">
        <f>IF(V868="","",EOMONTH(EDATE(Tabla1[[#This Row],[Fecha Finalización]],2),0))</f>
        <v/>
      </c>
      <c r="AY868" s="40"/>
      <c r="AZ868" s="250" t="str">
        <f>IF(V868="","",EOMONTH(EDATE(Tabla1[[#This Row],[Fecha Finalización]],3),0))</f>
        <v/>
      </c>
      <c r="BA868" s="40"/>
      <c r="BB868" s="40"/>
      <c r="BC868" s="237"/>
      <c r="BD868" s="235" t="str">
        <f>IF(F868="","",Tabla1[[#This Row],[sem 01]]&amp;Tabla1[[#This Row],[sem 02]]&amp;Tabla1[[#This Row],[sem 03]])</f>
        <v/>
      </c>
      <c r="BE868" s="236"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9"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10"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10"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10" t="str">
        <f>IF(Tabla1[[#This Row],[Fecha Inicio grupo]]="","",IFERROR(VLOOKUP(Tabla1[[#This Row],[Mes de Alta como miembro]],Parámetros!$AM$2:$AN$16,2,0),"01/01/1900"))</f>
        <v/>
      </c>
    </row>
    <row r="869" spans="1:63" ht="14.45">
      <c r="A869" s="69">
        <v>866</v>
      </c>
      <c r="B869" s="30"/>
      <c r="C869" s="35"/>
      <c r="D869" s="43"/>
      <c r="E869" s="65"/>
      <c r="F869" s="46"/>
      <c r="G869" s="46"/>
      <c r="H869" s="165"/>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1"/>
      <c r="P869" s="35"/>
      <c r="Q869" s="68"/>
      <c r="R869" s="68"/>
      <c r="S869" s="68"/>
      <c r="T869" s="68"/>
      <c r="U869" s="244" t="str">
        <f>IF(F869="","",Tabla1[[#This Row],[Fecha Inicio grupo]]+3*7-7)</f>
        <v/>
      </c>
      <c r="V869" s="245"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6"/>
      <c r="AP869" s="247" t="str">
        <f>IF(F869="","",IFERROR(VLOOKUP(SUBSTITUTE(SUBSTITUTE(Tabla1[[#This Row],[Uso Sistemas]],"T","P"),"N","F"),Parámetros!$M$2:$N$17,2,0),"Completar hasta 3ra sem. para evaluar a Probacionista"))</f>
        <v/>
      </c>
      <c r="AQ869" s="40"/>
      <c r="AR869" s="40"/>
      <c r="AS869" s="40"/>
      <c r="AT869" s="29"/>
      <c r="AU869" s="56"/>
      <c r="AV869" s="56"/>
      <c r="AW869" s="56"/>
      <c r="AX869" s="249" t="str">
        <f>IF(V869="","",EOMONTH(EDATE(Tabla1[[#This Row],[Fecha Finalización]],2),0))</f>
        <v/>
      </c>
      <c r="AY869" s="40"/>
      <c r="AZ869" s="250" t="str">
        <f>IF(V869="","",EOMONTH(EDATE(Tabla1[[#This Row],[Fecha Finalización]],3),0))</f>
        <v/>
      </c>
      <c r="BA869" s="40"/>
      <c r="BB869" s="40"/>
      <c r="BC869" s="237"/>
      <c r="BD869" s="235" t="str">
        <f>IF(F869="","",Tabla1[[#This Row],[sem 01]]&amp;Tabla1[[#This Row],[sem 02]]&amp;Tabla1[[#This Row],[sem 03]])</f>
        <v/>
      </c>
      <c r="BE869" s="236"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9"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10"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10"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10" t="str">
        <f>IF(Tabla1[[#This Row],[Fecha Inicio grupo]]="","",IFERROR(VLOOKUP(Tabla1[[#This Row],[Mes de Alta como miembro]],Parámetros!$AM$2:$AN$16,2,0),"01/01/1900"))</f>
        <v/>
      </c>
    </row>
    <row r="870" spans="1:63" ht="14.45">
      <c r="A870" s="69">
        <v>867</v>
      </c>
      <c r="B870" s="30"/>
      <c r="C870" s="35"/>
      <c r="D870" s="43"/>
      <c r="E870" s="65"/>
      <c r="F870" s="46"/>
      <c r="G870" s="46"/>
      <c r="H870" s="165"/>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1"/>
      <c r="P870" s="35"/>
      <c r="Q870" s="68"/>
      <c r="R870" s="68"/>
      <c r="S870" s="68"/>
      <c r="T870" s="68"/>
      <c r="U870" s="244" t="str">
        <f>IF(F870="","",Tabla1[[#This Row],[Fecha Inicio grupo]]+3*7-7)</f>
        <v/>
      </c>
      <c r="V870" s="245"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6"/>
      <c r="AP870" s="247" t="str">
        <f>IF(F870="","",IFERROR(VLOOKUP(SUBSTITUTE(SUBSTITUTE(Tabla1[[#This Row],[Uso Sistemas]],"T","P"),"N","F"),Parámetros!$M$2:$N$17,2,0),"Completar hasta 3ra sem. para evaluar a Probacionista"))</f>
        <v/>
      </c>
      <c r="AQ870" s="40"/>
      <c r="AR870" s="40"/>
      <c r="AS870" s="40"/>
      <c r="AT870" s="29"/>
      <c r="AU870" s="56"/>
      <c r="AV870" s="56"/>
      <c r="AW870" s="56"/>
      <c r="AX870" s="249" t="str">
        <f>IF(V870="","",EOMONTH(EDATE(Tabla1[[#This Row],[Fecha Finalización]],2),0))</f>
        <v/>
      </c>
      <c r="AY870" s="40"/>
      <c r="AZ870" s="250" t="str">
        <f>IF(V870="","",EOMONTH(EDATE(Tabla1[[#This Row],[Fecha Finalización]],3),0))</f>
        <v/>
      </c>
      <c r="BA870" s="40"/>
      <c r="BB870" s="40"/>
      <c r="BC870" s="237"/>
      <c r="BD870" s="235" t="str">
        <f>IF(F870="","",Tabla1[[#This Row],[sem 01]]&amp;Tabla1[[#This Row],[sem 02]]&amp;Tabla1[[#This Row],[sem 03]])</f>
        <v/>
      </c>
      <c r="BE870" s="236"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9"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10"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10"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10" t="str">
        <f>IF(Tabla1[[#This Row],[Fecha Inicio grupo]]="","",IFERROR(VLOOKUP(Tabla1[[#This Row],[Mes de Alta como miembro]],Parámetros!$AM$2:$AN$16,2,0),"01/01/1900"))</f>
        <v/>
      </c>
    </row>
    <row r="871" spans="1:63" ht="14.45">
      <c r="A871" s="69">
        <v>868</v>
      </c>
      <c r="B871" s="30"/>
      <c r="C871" s="35"/>
      <c r="D871" s="43"/>
      <c r="E871" s="65"/>
      <c r="F871" s="46"/>
      <c r="G871" s="46"/>
      <c r="H871" s="165"/>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1"/>
      <c r="P871" s="35"/>
      <c r="Q871" s="68"/>
      <c r="R871" s="68"/>
      <c r="S871" s="68"/>
      <c r="T871" s="68"/>
      <c r="U871" s="244" t="str">
        <f>IF(F871="","",Tabla1[[#This Row],[Fecha Inicio grupo]]+3*7-7)</f>
        <v/>
      </c>
      <c r="V871" s="245"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6"/>
      <c r="AP871" s="247" t="str">
        <f>IF(F871="","",IFERROR(VLOOKUP(SUBSTITUTE(SUBSTITUTE(Tabla1[[#This Row],[Uso Sistemas]],"T","P"),"N","F"),Parámetros!$M$2:$N$17,2,0),"Completar hasta 3ra sem. para evaluar a Probacionista"))</f>
        <v/>
      </c>
      <c r="AQ871" s="40"/>
      <c r="AR871" s="40"/>
      <c r="AS871" s="40"/>
      <c r="AT871" s="29"/>
      <c r="AU871" s="56"/>
      <c r="AV871" s="56"/>
      <c r="AW871" s="56"/>
      <c r="AX871" s="249" t="str">
        <f>IF(V871="","",EOMONTH(EDATE(Tabla1[[#This Row],[Fecha Finalización]],2),0))</f>
        <v/>
      </c>
      <c r="AY871" s="40"/>
      <c r="AZ871" s="250" t="str">
        <f>IF(V871="","",EOMONTH(EDATE(Tabla1[[#This Row],[Fecha Finalización]],3),0))</f>
        <v/>
      </c>
      <c r="BA871" s="40"/>
      <c r="BB871" s="40"/>
      <c r="BC871" s="237"/>
      <c r="BD871" s="235" t="str">
        <f>IF(F871="","",Tabla1[[#This Row],[sem 01]]&amp;Tabla1[[#This Row],[sem 02]]&amp;Tabla1[[#This Row],[sem 03]])</f>
        <v/>
      </c>
      <c r="BE871" s="236"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9"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10"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10"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10" t="str">
        <f>IF(Tabla1[[#This Row],[Fecha Inicio grupo]]="","",IFERROR(VLOOKUP(Tabla1[[#This Row],[Mes de Alta como miembro]],Parámetros!$AM$2:$AN$16,2,0),"01/01/1900"))</f>
        <v/>
      </c>
    </row>
    <row r="872" spans="1:63" ht="14.45">
      <c r="A872" s="69">
        <v>869</v>
      </c>
      <c r="B872" s="30"/>
      <c r="C872" s="35"/>
      <c r="D872" s="43"/>
      <c r="E872" s="65"/>
      <c r="F872" s="46"/>
      <c r="G872" s="46"/>
      <c r="H872" s="165"/>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1"/>
      <c r="P872" s="35"/>
      <c r="Q872" s="68"/>
      <c r="R872" s="68"/>
      <c r="S872" s="68"/>
      <c r="T872" s="68"/>
      <c r="U872" s="244" t="str">
        <f>IF(F872="","",Tabla1[[#This Row],[Fecha Inicio grupo]]+3*7-7)</f>
        <v/>
      </c>
      <c r="V872" s="245"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6"/>
      <c r="AP872" s="247" t="str">
        <f>IF(F872="","",IFERROR(VLOOKUP(SUBSTITUTE(SUBSTITUTE(Tabla1[[#This Row],[Uso Sistemas]],"T","P"),"N","F"),Parámetros!$M$2:$N$17,2,0),"Completar hasta 3ra sem. para evaluar a Probacionista"))</f>
        <v/>
      </c>
      <c r="AQ872" s="40"/>
      <c r="AR872" s="40"/>
      <c r="AS872" s="40"/>
      <c r="AT872" s="29"/>
      <c r="AU872" s="56"/>
      <c r="AV872" s="56"/>
      <c r="AW872" s="56"/>
      <c r="AX872" s="249" t="str">
        <f>IF(V872="","",EOMONTH(EDATE(Tabla1[[#This Row],[Fecha Finalización]],2),0))</f>
        <v/>
      </c>
      <c r="AY872" s="40"/>
      <c r="AZ872" s="250" t="str">
        <f>IF(V872="","",EOMONTH(EDATE(Tabla1[[#This Row],[Fecha Finalización]],3),0))</f>
        <v/>
      </c>
      <c r="BA872" s="40"/>
      <c r="BB872" s="40"/>
      <c r="BC872" s="237"/>
      <c r="BD872" s="235" t="str">
        <f>IF(F872="","",Tabla1[[#This Row],[sem 01]]&amp;Tabla1[[#This Row],[sem 02]]&amp;Tabla1[[#This Row],[sem 03]])</f>
        <v/>
      </c>
      <c r="BE872" s="236"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9"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10"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10"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10" t="str">
        <f>IF(Tabla1[[#This Row],[Fecha Inicio grupo]]="","",IFERROR(VLOOKUP(Tabla1[[#This Row],[Mes de Alta como miembro]],Parámetros!$AM$2:$AN$16,2,0),"01/01/1900"))</f>
        <v/>
      </c>
    </row>
    <row r="873" spans="1:63" ht="14.45">
      <c r="A873" s="69">
        <v>870</v>
      </c>
      <c r="B873" s="30"/>
      <c r="C873" s="35"/>
      <c r="D873" s="43"/>
      <c r="E873" s="65"/>
      <c r="F873" s="46"/>
      <c r="G873" s="46"/>
      <c r="H873" s="165"/>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1"/>
      <c r="P873" s="35"/>
      <c r="Q873" s="68"/>
      <c r="R873" s="68"/>
      <c r="S873" s="68"/>
      <c r="T873" s="68"/>
      <c r="U873" s="244" t="str">
        <f>IF(F873="","",Tabla1[[#This Row],[Fecha Inicio grupo]]+3*7-7)</f>
        <v/>
      </c>
      <c r="V873" s="245"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6"/>
      <c r="AP873" s="247" t="str">
        <f>IF(F873="","",IFERROR(VLOOKUP(SUBSTITUTE(SUBSTITUTE(Tabla1[[#This Row],[Uso Sistemas]],"T","P"),"N","F"),Parámetros!$M$2:$N$17,2,0),"Completar hasta 3ra sem. para evaluar a Probacionista"))</f>
        <v/>
      </c>
      <c r="AQ873" s="40"/>
      <c r="AR873" s="40"/>
      <c r="AS873" s="40"/>
      <c r="AT873" s="29"/>
      <c r="AU873" s="56"/>
      <c r="AV873" s="56"/>
      <c r="AW873" s="56"/>
      <c r="AX873" s="249" t="str">
        <f>IF(V873="","",EOMONTH(EDATE(Tabla1[[#This Row],[Fecha Finalización]],2),0))</f>
        <v/>
      </c>
      <c r="AY873" s="40"/>
      <c r="AZ873" s="250" t="str">
        <f>IF(V873="","",EOMONTH(EDATE(Tabla1[[#This Row],[Fecha Finalización]],3),0))</f>
        <v/>
      </c>
      <c r="BA873" s="40"/>
      <c r="BB873" s="40"/>
      <c r="BC873" s="237"/>
      <c r="BD873" s="235" t="str">
        <f>IF(F873="","",Tabla1[[#This Row],[sem 01]]&amp;Tabla1[[#This Row],[sem 02]]&amp;Tabla1[[#This Row],[sem 03]])</f>
        <v/>
      </c>
      <c r="BE873" s="236"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9"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10"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10"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10" t="str">
        <f>IF(Tabla1[[#This Row],[Fecha Inicio grupo]]="","",IFERROR(VLOOKUP(Tabla1[[#This Row],[Mes de Alta como miembro]],Parámetros!$AM$2:$AN$16,2,0),"01/01/1900"))</f>
        <v/>
      </c>
    </row>
    <row r="874" spans="1:63" ht="14.45">
      <c r="A874" s="69">
        <v>871</v>
      </c>
      <c r="B874" s="30"/>
      <c r="C874" s="35"/>
      <c r="D874" s="43"/>
      <c r="E874" s="65"/>
      <c r="F874" s="46"/>
      <c r="G874" s="46"/>
      <c r="H874" s="165"/>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1"/>
      <c r="P874" s="35"/>
      <c r="Q874" s="68"/>
      <c r="R874" s="68"/>
      <c r="S874" s="68"/>
      <c r="T874" s="68"/>
      <c r="U874" s="244" t="str">
        <f>IF(F874="","",Tabla1[[#This Row],[Fecha Inicio grupo]]+3*7-7)</f>
        <v/>
      </c>
      <c r="V874" s="245"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6"/>
      <c r="AP874" s="247" t="str">
        <f>IF(F874="","",IFERROR(VLOOKUP(SUBSTITUTE(SUBSTITUTE(Tabla1[[#This Row],[Uso Sistemas]],"T","P"),"N","F"),Parámetros!$M$2:$N$17,2,0),"Completar hasta 3ra sem. para evaluar a Probacionista"))</f>
        <v/>
      </c>
      <c r="AQ874" s="40"/>
      <c r="AR874" s="40"/>
      <c r="AS874" s="40"/>
      <c r="AT874" s="29"/>
      <c r="AU874" s="56"/>
      <c r="AV874" s="56"/>
      <c r="AW874" s="56"/>
      <c r="AX874" s="249" t="str">
        <f>IF(V874="","",EOMONTH(EDATE(Tabla1[[#This Row],[Fecha Finalización]],2),0))</f>
        <v/>
      </c>
      <c r="AY874" s="40"/>
      <c r="AZ874" s="250" t="str">
        <f>IF(V874="","",EOMONTH(EDATE(Tabla1[[#This Row],[Fecha Finalización]],3),0))</f>
        <v/>
      </c>
      <c r="BA874" s="40"/>
      <c r="BB874" s="40"/>
      <c r="BC874" s="237"/>
      <c r="BD874" s="235" t="str">
        <f>IF(F874="","",Tabla1[[#This Row],[sem 01]]&amp;Tabla1[[#This Row],[sem 02]]&amp;Tabla1[[#This Row],[sem 03]])</f>
        <v/>
      </c>
      <c r="BE874" s="236"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9"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10"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10"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10" t="str">
        <f>IF(Tabla1[[#This Row],[Fecha Inicio grupo]]="","",IFERROR(VLOOKUP(Tabla1[[#This Row],[Mes de Alta como miembro]],Parámetros!$AM$2:$AN$16,2,0),"01/01/1900"))</f>
        <v/>
      </c>
    </row>
    <row r="875" spans="1:63" ht="14.45">
      <c r="A875" s="69">
        <v>872</v>
      </c>
      <c r="B875" s="30"/>
      <c r="C875" s="35"/>
      <c r="D875" s="43"/>
      <c r="E875" s="65"/>
      <c r="F875" s="46"/>
      <c r="G875" s="46"/>
      <c r="H875" s="165"/>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1"/>
      <c r="P875" s="35"/>
      <c r="Q875" s="68"/>
      <c r="R875" s="68"/>
      <c r="S875" s="68"/>
      <c r="T875" s="68"/>
      <c r="U875" s="244" t="str">
        <f>IF(F875="","",Tabla1[[#This Row],[Fecha Inicio grupo]]+3*7-7)</f>
        <v/>
      </c>
      <c r="V875" s="245"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6"/>
      <c r="AP875" s="247" t="str">
        <f>IF(F875="","",IFERROR(VLOOKUP(SUBSTITUTE(SUBSTITUTE(Tabla1[[#This Row],[Uso Sistemas]],"T","P"),"N","F"),Parámetros!$M$2:$N$17,2,0),"Completar hasta 3ra sem. para evaluar a Probacionista"))</f>
        <v/>
      </c>
      <c r="AQ875" s="40"/>
      <c r="AR875" s="40"/>
      <c r="AS875" s="40"/>
      <c r="AT875" s="29"/>
      <c r="AU875" s="56"/>
      <c r="AV875" s="56"/>
      <c r="AW875" s="56"/>
      <c r="AX875" s="249" t="str">
        <f>IF(V875="","",EOMONTH(EDATE(Tabla1[[#This Row],[Fecha Finalización]],2),0))</f>
        <v/>
      </c>
      <c r="AY875" s="40"/>
      <c r="AZ875" s="250" t="str">
        <f>IF(V875="","",EOMONTH(EDATE(Tabla1[[#This Row],[Fecha Finalización]],3),0))</f>
        <v/>
      </c>
      <c r="BA875" s="40"/>
      <c r="BB875" s="40"/>
      <c r="BC875" s="237"/>
      <c r="BD875" s="235" t="str">
        <f>IF(F875="","",Tabla1[[#This Row],[sem 01]]&amp;Tabla1[[#This Row],[sem 02]]&amp;Tabla1[[#This Row],[sem 03]])</f>
        <v/>
      </c>
      <c r="BE875" s="236"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9"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10"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10"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10" t="str">
        <f>IF(Tabla1[[#This Row],[Fecha Inicio grupo]]="","",IFERROR(VLOOKUP(Tabla1[[#This Row],[Mes de Alta como miembro]],Parámetros!$AM$2:$AN$16,2,0),"01/01/1900"))</f>
        <v/>
      </c>
    </row>
    <row r="876" spans="1:63" ht="14.45">
      <c r="A876" s="69">
        <v>873</v>
      </c>
      <c r="B876" s="30"/>
      <c r="C876" s="35"/>
      <c r="D876" s="43"/>
      <c r="E876" s="65"/>
      <c r="F876" s="46"/>
      <c r="G876" s="46"/>
      <c r="H876" s="165"/>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1"/>
      <c r="P876" s="35"/>
      <c r="Q876" s="68"/>
      <c r="R876" s="68"/>
      <c r="S876" s="68"/>
      <c r="T876" s="68"/>
      <c r="U876" s="244" t="str">
        <f>IF(F876="","",Tabla1[[#This Row],[Fecha Inicio grupo]]+3*7-7)</f>
        <v/>
      </c>
      <c r="V876" s="245"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6"/>
      <c r="AP876" s="247" t="str">
        <f>IF(F876="","",IFERROR(VLOOKUP(SUBSTITUTE(SUBSTITUTE(Tabla1[[#This Row],[Uso Sistemas]],"T","P"),"N","F"),Parámetros!$M$2:$N$17,2,0),"Completar hasta 3ra sem. para evaluar a Probacionista"))</f>
        <v/>
      </c>
      <c r="AQ876" s="40"/>
      <c r="AR876" s="40"/>
      <c r="AS876" s="40"/>
      <c r="AT876" s="29"/>
      <c r="AU876" s="56"/>
      <c r="AV876" s="56"/>
      <c r="AW876" s="56"/>
      <c r="AX876" s="249" t="str">
        <f>IF(V876="","",EOMONTH(EDATE(Tabla1[[#This Row],[Fecha Finalización]],2),0))</f>
        <v/>
      </c>
      <c r="AY876" s="40"/>
      <c r="AZ876" s="250" t="str">
        <f>IF(V876="","",EOMONTH(EDATE(Tabla1[[#This Row],[Fecha Finalización]],3),0))</f>
        <v/>
      </c>
      <c r="BA876" s="40"/>
      <c r="BB876" s="40"/>
      <c r="BC876" s="237"/>
      <c r="BD876" s="235" t="str">
        <f>IF(F876="","",Tabla1[[#This Row],[sem 01]]&amp;Tabla1[[#This Row],[sem 02]]&amp;Tabla1[[#This Row],[sem 03]])</f>
        <v/>
      </c>
      <c r="BE876" s="236"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9"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10"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10"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10" t="str">
        <f>IF(Tabla1[[#This Row],[Fecha Inicio grupo]]="","",IFERROR(VLOOKUP(Tabla1[[#This Row],[Mes de Alta como miembro]],Parámetros!$AM$2:$AN$16,2,0),"01/01/1900"))</f>
        <v/>
      </c>
    </row>
    <row r="877" spans="1:63" ht="14.45">
      <c r="A877" s="69">
        <v>874</v>
      </c>
      <c r="B877" s="30"/>
      <c r="C877" s="35"/>
      <c r="D877" s="43"/>
      <c r="E877" s="65"/>
      <c r="F877" s="46"/>
      <c r="G877" s="46"/>
      <c r="H877" s="165"/>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1"/>
      <c r="P877" s="35"/>
      <c r="Q877" s="68"/>
      <c r="R877" s="68"/>
      <c r="S877" s="68"/>
      <c r="T877" s="68"/>
      <c r="U877" s="244" t="str">
        <f>IF(F877="","",Tabla1[[#This Row],[Fecha Inicio grupo]]+3*7-7)</f>
        <v/>
      </c>
      <c r="V877" s="245"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6"/>
      <c r="AP877" s="247" t="str">
        <f>IF(F877="","",IFERROR(VLOOKUP(SUBSTITUTE(SUBSTITUTE(Tabla1[[#This Row],[Uso Sistemas]],"T","P"),"N","F"),Parámetros!$M$2:$N$17,2,0),"Completar hasta 3ra sem. para evaluar a Probacionista"))</f>
        <v/>
      </c>
      <c r="AQ877" s="40"/>
      <c r="AR877" s="40"/>
      <c r="AS877" s="40"/>
      <c r="AT877" s="29"/>
      <c r="AU877" s="56"/>
      <c r="AV877" s="56"/>
      <c r="AW877" s="56"/>
      <c r="AX877" s="249" t="str">
        <f>IF(V877="","",EOMONTH(EDATE(Tabla1[[#This Row],[Fecha Finalización]],2),0))</f>
        <v/>
      </c>
      <c r="AY877" s="40"/>
      <c r="AZ877" s="250" t="str">
        <f>IF(V877="","",EOMONTH(EDATE(Tabla1[[#This Row],[Fecha Finalización]],3),0))</f>
        <v/>
      </c>
      <c r="BA877" s="40"/>
      <c r="BB877" s="40"/>
      <c r="BC877" s="237"/>
      <c r="BD877" s="235" t="str">
        <f>IF(F877="","",Tabla1[[#This Row],[sem 01]]&amp;Tabla1[[#This Row],[sem 02]]&amp;Tabla1[[#This Row],[sem 03]])</f>
        <v/>
      </c>
      <c r="BE877" s="236"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9"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10"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10"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10" t="str">
        <f>IF(Tabla1[[#This Row],[Fecha Inicio grupo]]="","",IFERROR(VLOOKUP(Tabla1[[#This Row],[Mes de Alta como miembro]],Parámetros!$AM$2:$AN$16,2,0),"01/01/1900"))</f>
        <v/>
      </c>
    </row>
    <row r="878" spans="1:63" ht="14.45">
      <c r="A878" s="69">
        <v>875</v>
      </c>
      <c r="B878" s="30"/>
      <c r="C878" s="35"/>
      <c r="D878" s="43"/>
      <c r="E878" s="65"/>
      <c r="F878" s="46"/>
      <c r="G878" s="46"/>
      <c r="H878" s="165"/>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1"/>
      <c r="P878" s="35"/>
      <c r="Q878" s="68"/>
      <c r="R878" s="68"/>
      <c r="S878" s="68"/>
      <c r="T878" s="68"/>
      <c r="U878" s="244" t="str">
        <f>IF(F878="","",Tabla1[[#This Row],[Fecha Inicio grupo]]+3*7-7)</f>
        <v/>
      </c>
      <c r="V878" s="245"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6"/>
      <c r="AP878" s="247" t="str">
        <f>IF(F878="","",IFERROR(VLOOKUP(SUBSTITUTE(SUBSTITUTE(Tabla1[[#This Row],[Uso Sistemas]],"T","P"),"N","F"),Parámetros!$M$2:$N$17,2,0),"Completar hasta 3ra sem. para evaluar a Probacionista"))</f>
        <v/>
      </c>
      <c r="AQ878" s="40"/>
      <c r="AR878" s="40"/>
      <c r="AS878" s="40"/>
      <c r="AT878" s="29"/>
      <c r="AU878" s="56"/>
      <c r="AV878" s="56"/>
      <c r="AW878" s="56"/>
      <c r="AX878" s="249" t="str">
        <f>IF(V878="","",EOMONTH(EDATE(Tabla1[[#This Row],[Fecha Finalización]],2),0))</f>
        <v/>
      </c>
      <c r="AY878" s="40"/>
      <c r="AZ878" s="250" t="str">
        <f>IF(V878="","",EOMONTH(EDATE(Tabla1[[#This Row],[Fecha Finalización]],3),0))</f>
        <v/>
      </c>
      <c r="BA878" s="40"/>
      <c r="BB878" s="40"/>
      <c r="BC878" s="237"/>
      <c r="BD878" s="235" t="str">
        <f>IF(F878="","",Tabla1[[#This Row],[sem 01]]&amp;Tabla1[[#This Row],[sem 02]]&amp;Tabla1[[#This Row],[sem 03]])</f>
        <v/>
      </c>
      <c r="BE878" s="236"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9"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10"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10"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10" t="str">
        <f>IF(Tabla1[[#This Row],[Fecha Inicio grupo]]="","",IFERROR(VLOOKUP(Tabla1[[#This Row],[Mes de Alta como miembro]],Parámetros!$AM$2:$AN$16,2,0),"01/01/1900"))</f>
        <v/>
      </c>
    </row>
    <row r="879" spans="1:63" ht="14.45">
      <c r="A879" s="69">
        <v>876</v>
      </c>
      <c r="B879" s="30"/>
      <c r="C879" s="35"/>
      <c r="D879" s="43"/>
      <c r="E879" s="65"/>
      <c r="F879" s="46"/>
      <c r="G879" s="46"/>
      <c r="H879" s="165"/>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1"/>
      <c r="P879" s="35"/>
      <c r="Q879" s="68"/>
      <c r="R879" s="68"/>
      <c r="S879" s="68"/>
      <c r="T879" s="68"/>
      <c r="U879" s="244" t="str">
        <f>IF(F879="","",Tabla1[[#This Row],[Fecha Inicio grupo]]+3*7-7)</f>
        <v/>
      </c>
      <c r="V879" s="245"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6"/>
      <c r="AP879" s="247" t="str">
        <f>IF(F879="","",IFERROR(VLOOKUP(SUBSTITUTE(SUBSTITUTE(Tabla1[[#This Row],[Uso Sistemas]],"T","P"),"N","F"),Parámetros!$M$2:$N$17,2,0),"Completar hasta 3ra sem. para evaluar a Probacionista"))</f>
        <v/>
      </c>
      <c r="AQ879" s="40"/>
      <c r="AR879" s="40"/>
      <c r="AS879" s="40"/>
      <c r="AT879" s="29"/>
      <c r="AU879" s="56"/>
      <c r="AV879" s="56"/>
      <c r="AW879" s="56"/>
      <c r="AX879" s="249" t="str">
        <f>IF(V879="","",EOMONTH(EDATE(Tabla1[[#This Row],[Fecha Finalización]],2),0))</f>
        <v/>
      </c>
      <c r="AY879" s="40"/>
      <c r="AZ879" s="250" t="str">
        <f>IF(V879="","",EOMONTH(EDATE(Tabla1[[#This Row],[Fecha Finalización]],3),0))</f>
        <v/>
      </c>
      <c r="BA879" s="40"/>
      <c r="BB879" s="40"/>
      <c r="BC879" s="237"/>
      <c r="BD879" s="235" t="str">
        <f>IF(F879="","",Tabla1[[#This Row],[sem 01]]&amp;Tabla1[[#This Row],[sem 02]]&amp;Tabla1[[#This Row],[sem 03]])</f>
        <v/>
      </c>
      <c r="BE879" s="236"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9"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10"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10"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10" t="str">
        <f>IF(Tabla1[[#This Row],[Fecha Inicio grupo]]="","",IFERROR(VLOOKUP(Tabla1[[#This Row],[Mes de Alta como miembro]],Parámetros!$AM$2:$AN$16,2,0),"01/01/1900"))</f>
        <v/>
      </c>
    </row>
    <row r="880" spans="1:63" ht="14.45">
      <c r="A880" s="69">
        <v>877</v>
      </c>
      <c r="B880" s="30"/>
      <c r="C880" s="35"/>
      <c r="D880" s="43"/>
      <c r="E880" s="65"/>
      <c r="F880" s="46"/>
      <c r="G880" s="46"/>
      <c r="H880" s="165"/>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1"/>
      <c r="P880" s="35"/>
      <c r="Q880" s="68"/>
      <c r="R880" s="68"/>
      <c r="S880" s="68"/>
      <c r="T880" s="68"/>
      <c r="U880" s="244" t="str">
        <f>IF(F880="","",Tabla1[[#This Row],[Fecha Inicio grupo]]+3*7-7)</f>
        <v/>
      </c>
      <c r="V880" s="245"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6"/>
      <c r="AP880" s="247" t="str">
        <f>IF(F880="","",IFERROR(VLOOKUP(SUBSTITUTE(SUBSTITUTE(Tabla1[[#This Row],[Uso Sistemas]],"T","P"),"N","F"),Parámetros!$M$2:$N$17,2,0),"Completar hasta 3ra sem. para evaluar a Probacionista"))</f>
        <v/>
      </c>
      <c r="AQ880" s="40"/>
      <c r="AR880" s="40"/>
      <c r="AS880" s="40"/>
      <c r="AT880" s="29"/>
      <c r="AU880" s="56"/>
      <c r="AV880" s="56"/>
      <c r="AW880" s="56"/>
      <c r="AX880" s="249" t="str">
        <f>IF(V880="","",EOMONTH(EDATE(Tabla1[[#This Row],[Fecha Finalización]],2),0))</f>
        <v/>
      </c>
      <c r="AY880" s="40"/>
      <c r="AZ880" s="250" t="str">
        <f>IF(V880="","",EOMONTH(EDATE(Tabla1[[#This Row],[Fecha Finalización]],3),0))</f>
        <v/>
      </c>
      <c r="BA880" s="40"/>
      <c r="BB880" s="40"/>
      <c r="BC880" s="237"/>
      <c r="BD880" s="235" t="str">
        <f>IF(F880="","",Tabla1[[#This Row],[sem 01]]&amp;Tabla1[[#This Row],[sem 02]]&amp;Tabla1[[#This Row],[sem 03]])</f>
        <v/>
      </c>
      <c r="BE880" s="236"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9"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10"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10"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10" t="str">
        <f>IF(Tabla1[[#This Row],[Fecha Inicio grupo]]="","",IFERROR(VLOOKUP(Tabla1[[#This Row],[Mes de Alta como miembro]],Parámetros!$AM$2:$AN$16,2,0),"01/01/1900"))</f>
        <v/>
      </c>
    </row>
    <row r="881" spans="1:63" ht="14.45">
      <c r="A881" s="69">
        <v>878</v>
      </c>
      <c r="B881" s="30"/>
      <c r="C881" s="35"/>
      <c r="D881" s="43"/>
      <c r="E881" s="65"/>
      <c r="F881" s="46"/>
      <c r="G881" s="46"/>
      <c r="H881" s="165"/>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1"/>
      <c r="P881" s="35"/>
      <c r="Q881" s="68"/>
      <c r="R881" s="68"/>
      <c r="S881" s="68"/>
      <c r="T881" s="68"/>
      <c r="U881" s="244" t="str">
        <f>IF(F881="","",Tabla1[[#This Row],[Fecha Inicio grupo]]+3*7-7)</f>
        <v/>
      </c>
      <c r="V881" s="245"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6"/>
      <c r="AP881" s="247" t="str">
        <f>IF(F881="","",IFERROR(VLOOKUP(SUBSTITUTE(SUBSTITUTE(Tabla1[[#This Row],[Uso Sistemas]],"T","P"),"N","F"),Parámetros!$M$2:$N$17,2,0),"Completar hasta 3ra sem. para evaluar a Probacionista"))</f>
        <v/>
      </c>
      <c r="AQ881" s="40"/>
      <c r="AR881" s="40"/>
      <c r="AS881" s="40"/>
      <c r="AT881" s="29"/>
      <c r="AU881" s="56"/>
      <c r="AV881" s="56"/>
      <c r="AW881" s="56"/>
      <c r="AX881" s="249" t="str">
        <f>IF(V881="","",EOMONTH(EDATE(Tabla1[[#This Row],[Fecha Finalización]],2),0))</f>
        <v/>
      </c>
      <c r="AY881" s="40"/>
      <c r="AZ881" s="250" t="str">
        <f>IF(V881="","",EOMONTH(EDATE(Tabla1[[#This Row],[Fecha Finalización]],3),0))</f>
        <v/>
      </c>
      <c r="BA881" s="40"/>
      <c r="BB881" s="40"/>
      <c r="BC881" s="237"/>
      <c r="BD881" s="235" t="str">
        <f>IF(F881="","",Tabla1[[#This Row],[sem 01]]&amp;Tabla1[[#This Row],[sem 02]]&amp;Tabla1[[#This Row],[sem 03]])</f>
        <v/>
      </c>
      <c r="BE881" s="236"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9"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10"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10"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10" t="str">
        <f>IF(Tabla1[[#This Row],[Fecha Inicio grupo]]="","",IFERROR(VLOOKUP(Tabla1[[#This Row],[Mes de Alta como miembro]],Parámetros!$AM$2:$AN$16,2,0),"01/01/1900"))</f>
        <v/>
      </c>
    </row>
    <row r="882" spans="1:63" ht="14.45">
      <c r="A882" s="69">
        <v>879</v>
      </c>
      <c r="B882" s="30"/>
      <c r="C882" s="35"/>
      <c r="D882" s="43"/>
      <c r="E882" s="65"/>
      <c r="F882" s="46"/>
      <c r="G882" s="46"/>
      <c r="H882" s="165"/>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1"/>
      <c r="P882" s="35"/>
      <c r="Q882" s="68"/>
      <c r="R882" s="68"/>
      <c r="S882" s="68"/>
      <c r="T882" s="68"/>
      <c r="U882" s="244" t="str">
        <f>IF(F882="","",Tabla1[[#This Row],[Fecha Inicio grupo]]+3*7-7)</f>
        <v/>
      </c>
      <c r="V882" s="245"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6"/>
      <c r="AP882" s="247" t="str">
        <f>IF(F882="","",IFERROR(VLOOKUP(SUBSTITUTE(SUBSTITUTE(Tabla1[[#This Row],[Uso Sistemas]],"T","P"),"N","F"),Parámetros!$M$2:$N$17,2,0),"Completar hasta 3ra sem. para evaluar a Probacionista"))</f>
        <v/>
      </c>
      <c r="AQ882" s="40"/>
      <c r="AR882" s="40"/>
      <c r="AS882" s="40"/>
      <c r="AT882" s="29"/>
      <c r="AU882" s="56"/>
      <c r="AV882" s="56"/>
      <c r="AW882" s="56"/>
      <c r="AX882" s="249" t="str">
        <f>IF(V882="","",EOMONTH(EDATE(Tabla1[[#This Row],[Fecha Finalización]],2),0))</f>
        <v/>
      </c>
      <c r="AY882" s="40"/>
      <c r="AZ882" s="250" t="str">
        <f>IF(V882="","",EOMONTH(EDATE(Tabla1[[#This Row],[Fecha Finalización]],3),0))</f>
        <v/>
      </c>
      <c r="BA882" s="40"/>
      <c r="BB882" s="40"/>
      <c r="BC882" s="237"/>
      <c r="BD882" s="235" t="str">
        <f>IF(F882="","",Tabla1[[#This Row],[sem 01]]&amp;Tabla1[[#This Row],[sem 02]]&amp;Tabla1[[#This Row],[sem 03]])</f>
        <v/>
      </c>
      <c r="BE882" s="236"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9"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10"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10"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10" t="str">
        <f>IF(Tabla1[[#This Row],[Fecha Inicio grupo]]="","",IFERROR(VLOOKUP(Tabla1[[#This Row],[Mes de Alta como miembro]],Parámetros!$AM$2:$AN$16,2,0),"01/01/1900"))</f>
        <v/>
      </c>
    </row>
    <row r="883" spans="1:63" ht="14.45">
      <c r="A883" s="69">
        <v>880</v>
      </c>
      <c r="B883" s="30"/>
      <c r="C883" s="35"/>
      <c r="D883" s="43"/>
      <c r="E883" s="65"/>
      <c r="F883" s="46"/>
      <c r="G883" s="46"/>
      <c r="H883" s="165"/>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1"/>
      <c r="P883" s="35"/>
      <c r="Q883" s="68"/>
      <c r="R883" s="68"/>
      <c r="S883" s="68"/>
      <c r="T883" s="68"/>
      <c r="U883" s="244" t="str">
        <f>IF(F883="","",Tabla1[[#This Row],[Fecha Inicio grupo]]+3*7-7)</f>
        <v/>
      </c>
      <c r="V883" s="245"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6"/>
      <c r="AP883" s="247" t="str">
        <f>IF(F883="","",IFERROR(VLOOKUP(SUBSTITUTE(SUBSTITUTE(Tabla1[[#This Row],[Uso Sistemas]],"T","P"),"N","F"),Parámetros!$M$2:$N$17,2,0),"Completar hasta 3ra sem. para evaluar a Probacionista"))</f>
        <v/>
      </c>
      <c r="AQ883" s="40"/>
      <c r="AR883" s="40"/>
      <c r="AS883" s="40"/>
      <c r="AT883" s="29"/>
      <c r="AU883" s="56"/>
      <c r="AV883" s="56"/>
      <c r="AW883" s="56"/>
      <c r="AX883" s="249" t="str">
        <f>IF(V883="","",EOMONTH(EDATE(Tabla1[[#This Row],[Fecha Finalización]],2),0))</f>
        <v/>
      </c>
      <c r="AY883" s="40"/>
      <c r="AZ883" s="250" t="str">
        <f>IF(V883="","",EOMONTH(EDATE(Tabla1[[#This Row],[Fecha Finalización]],3),0))</f>
        <v/>
      </c>
      <c r="BA883" s="40"/>
      <c r="BB883" s="40"/>
      <c r="BC883" s="237"/>
      <c r="BD883" s="235" t="str">
        <f>IF(F883="","",Tabla1[[#This Row],[sem 01]]&amp;Tabla1[[#This Row],[sem 02]]&amp;Tabla1[[#This Row],[sem 03]])</f>
        <v/>
      </c>
      <c r="BE883" s="236"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9"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10"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10"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10" t="str">
        <f>IF(Tabla1[[#This Row],[Fecha Inicio grupo]]="","",IFERROR(VLOOKUP(Tabla1[[#This Row],[Mes de Alta como miembro]],Parámetros!$AM$2:$AN$16,2,0),"01/01/1900"))</f>
        <v/>
      </c>
    </row>
    <row r="884" spans="1:63" ht="14.45">
      <c r="A884" s="69">
        <v>881</v>
      </c>
      <c r="B884" s="30"/>
      <c r="C884" s="35"/>
      <c r="D884" s="43"/>
      <c r="E884" s="65"/>
      <c r="F884" s="46"/>
      <c r="G884" s="46"/>
      <c r="H884" s="165"/>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1"/>
      <c r="P884" s="35"/>
      <c r="Q884" s="68"/>
      <c r="R884" s="68"/>
      <c r="S884" s="68"/>
      <c r="T884" s="68"/>
      <c r="U884" s="244" t="str">
        <f>IF(F884="","",Tabla1[[#This Row],[Fecha Inicio grupo]]+3*7-7)</f>
        <v/>
      </c>
      <c r="V884" s="245"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6"/>
      <c r="AP884" s="247" t="str">
        <f>IF(F884="","",IFERROR(VLOOKUP(SUBSTITUTE(SUBSTITUTE(Tabla1[[#This Row],[Uso Sistemas]],"T","P"),"N","F"),Parámetros!$M$2:$N$17,2,0),"Completar hasta 3ra sem. para evaluar a Probacionista"))</f>
        <v/>
      </c>
      <c r="AQ884" s="40"/>
      <c r="AR884" s="40"/>
      <c r="AS884" s="40"/>
      <c r="AT884" s="29"/>
      <c r="AU884" s="56"/>
      <c r="AV884" s="56"/>
      <c r="AW884" s="56"/>
      <c r="AX884" s="249" t="str">
        <f>IF(V884="","",EOMONTH(EDATE(Tabla1[[#This Row],[Fecha Finalización]],2),0))</f>
        <v/>
      </c>
      <c r="AY884" s="40"/>
      <c r="AZ884" s="250" t="str">
        <f>IF(V884="","",EOMONTH(EDATE(Tabla1[[#This Row],[Fecha Finalización]],3),0))</f>
        <v/>
      </c>
      <c r="BA884" s="40"/>
      <c r="BB884" s="40"/>
      <c r="BC884" s="237"/>
      <c r="BD884" s="235" t="str">
        <f>IF(F884="","",Tabla1[[#This Row],[sem 01]]&amp;Tabla1[[#This Row],[sem 02]]&amp;Tabla1[[#This Row],[sem 03]])</f>
        <v/>
      </c>
      <c r="BE884" s="236"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9"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10"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10"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10" t="str">
        <f>IF(Tabla1[[#This Row],[Fecha Inicio grupo]]="","",IFERROR(VLOOKUP(Tabla1[[#This Row],[Mes de Alta como miembro]],Parámetros!$AM$2:$AN$16,2,0),"01/01/1900"))</f>
        <v/>
      </c>
    </row>
    <row r="885" spans="1:63" ht="14.45">
      <c r="A885" s="69">
        <v>882</v>
      </c>
      <c r="B885" s="30"/>
      <c r="C885" s="35"/>
      <c r="D885" s="43"/>
      <c r="E885" s="65"/>
      <c r="F885" s="46"/>
      <c r="G885" s="46"/>
      <c r="H885" s="165"/>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1"/>
      <c r="P885" s="35"/>
      <c r="Q885" s="68"/>
      <c r="R885" s="68"/>
      <c r="S885" s="68"/>
      <c r="T885" s="68"/>
      <c r="U885" s="244" t="str">
        <f>IF(F885="","",Tabla1[[#This Row],[Fecha Inicio grupo]]+3*7-7)</f>
        <v/>
      </c>
      <c r="V885" s="245"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6"/>
      <c r="AP885" s="247" t="str">
        <f>IF(F885="","",IFERROR(VLOOKUP(SUBSTITUTE(SUBSTITUTE(Tabla1[[#This Row],[Uso Sistemas]],"T","P"),"N","F"),Parámetros!$M$2:$N$17,2,0),"Completar hasta 3ra sem. para evaluar a Probacionista"))</f>
        <v/>
      </c>
      <c r="AQ885" s="40"/>
      <c r="AR885" s="40"/>
      <c r="AS885" s="40"/>
      <c r="AT885" s="29"/>
      <c r="AU885" s="56"/>
      <c r="AV885" s="56"/>
      <c r="AW885" s="56"/>
      <c r="AX885" s="249" t="str">
        <f>IF(V885="","",EOMONTH(EDATE(Tabla1[[#This Row],[Fecha Finalización]],2),0))</f>
        <v/>
      </c>
      <c r="AY885" s="40"/>
      <c r="AZ885" s="250" t="str">
        <f>IF(V885="","",EOMONTH(EDATE(Tabla1[[#This Row],[Fecha Finalización]],3),0))</f>
        <v/>
      </c>
      <c r="BA885" s="40"/>
      <c r="BB885" s="40"/>
      <c r="BC885" s="237"/>
      <c r="BD885" s="235" t="str">
        <f>IF(F885="","",Tabla1[[#This Row],[sem 01]]&amp;Tabla1[[#This Row],[sem 02]]&amp;Tabla1[[#This Row],[sem 03]])</f>
        <v/>
      </c>
      <c r="BE885" s="236"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9"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10"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10"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10" t="str">
        <f>IF(Tabla1[[#This Row],[Fecha Inicio grupo]]="","",IFERROR(VLOOKUP(Tabla1[[#This Row],[Mes de Alta como miembro]],Parámetros!$AM$2:$AN$16,2,0),"01/01/1900"))</f>
        <v/>
      </c>
    </row>
    <row r="886" spans="1:63" ht="14.45">
      <c r="A886" s="69">
        <v>883</v>
      </c>
      <c r="B886" s="30"/>
      <c r="C886" s="35"/>
      <c r="D886" s="43"/>
      <c r="E886" s="65"/>
      <c r="F886" s="46"/>
      <c r="G886" s="46"/>
      <c r="H886" s="165"/>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1"/>
      <c r="P886" s="35"/>
      <c r="Q886" s="68"/>
      <c r="R886" s="68"/>
      <c r="S886" s="68"/>
      <c r="T886" s="68"/>
      <c r="U886" s="244" t="str">
        <f>IF(F886="","",Tabla1[[#This Row],[Fecha Inicio grupo]]+3*7-7)</f>
        <v/>
      </c>
      <c r="V886" s="245"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6"/>
      <c r="AP886" s="247" t="str">
        <f>IF(F886="","",IFERROR(VLOOKUP(SUBSTITUTE(SUBSTITUTE(Tabla1[[#This Row],[Uso Sistemas]],"T","P"),"N","F"),Parámetros!$M$2:$N$17,2,0),"Completar hasta 3ra sem. para evaluar a Probacionista"))</f>
        <v/>
      </c>
      <c r="AQ886" s="40"/>
      <c r="AR886" s="40"/>
      <c r="AS886" s="40"/>
      <c r="AT886" s="29"/>
      <c r="AU886" s="56"/>
      <c r="AV886" s="56"/>
      <c r="AW886" s="56"/>
      <c r="AX886" s="249" t="str">
        <f>IF(V886="","",EOMONTH(EDATE(Tabla1[[#This Row],[Fecha Finalización]],2),0))</f>
        <v/>
      </c>
      <c r="AY886" s="40"/>
      <c r="AZ886" s="250" t="str">
        <f>IF(V886="","",EOMONTH(EDATE(Tabla1[[#This Row],[Fecha Finalización]],3),0))</f>
        <v/>
      </c>
      <c r="BA886" s="40"/>
      <c r="BB886" s="40"/>
      <c r="BC886" s="237"/>
      <c r="BD886" s="235" t="str">
        <f>IF(F886="","",Tabla1[[#This Row],[sem 01]]&amp;Tabla1[[#This Row],[sem 02]]&amp;Tabla1[[#This Row],[sem 03]])</f>
        <v/>
      </c>
      <c r="BE886" s="236"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9"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10"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10"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10" t="str">
        <f>IF(Tabla1[[#This Row],[Fecha Inicio grupo]]="","",IFERROR(VLOOKUP(Tabla1[[#This Row],[Mes de Alta como miembro]],Parámetros!$AM$2:$AN$16,2,0),"01/01/1900"))</f>
        <v/>
      </c>
    </row>
    <row r="887" spans="1:63" ht="14.45">
      <c r="A887" s="69">
        <v>884</v>
      </c>
      <c r="B887" s="30"/>
      <c r="C887" s="35"/>
      <c r="D887" s="43"/>
      <c r="E887" s="65"/>
      <c r="F887" s="46"/>
      <c r="G887" s="46"/>
      <c r="H887" s="165"/>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1"/>
      <c r="P887" s="35"/>
      <c r="Q887" s="68"/>
      <c r="R887" s="68"/>
      <c r="S887" s="68"/>
      <c r="T887" s="68"/>
      <c r="U887" s="244" t="str">
        <f>IF(F887="","",Tabla1[[#This Row],[Fecha Inicio grupo]]+3*7-7)</f>
        <v/>
      </c>
      <c r="V887" s="245"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6"/>
      <c r="AP887" s="247" t="str">
        <f>IF(F887="","",IFERROR(VLOOKUP(SUBSTITUTE(SUBSTITUTE(Tabla1[[#This Row],[Uso Sistemas]],"T","P"),"N","F"),Parámetros!$M$2:$N$17,2,0),"Completar hasta 3ra sem. para evaluar a Probacionista"))</f>
        <v/>
      </c>
      <c r="AQ887" s="40"/>
      <c r="AR887" s="40"/>
      <c r="AS887" s="40"/>
      <c r="AT887" s="29"/>
      <c r="AU887" s="56"/>
      <c r="AV887" s="56"/>
      <c r="AW887" s="56"/>
      <c r="AX887" s="249" t="str">
        <f>IF(V887="","",EOMONTH(EDATE(Tabla1[[#This Row],[Fecha Finalización]],2),0))</f>
        <v/>
      </c>
      <c r="AY887" s="40"/>
      <c r="AZ887" s="250" t="str">
        <f>IF(V887="","",EOMONTH(EDATE(Tabla1[[#This Row],[Fecha Finalización]],3),0))</f>
        <v/>
      </c>
      <c r="BA887" s="40"/>
      <c r="BB887" s="40"/>
      <c r="BC887" s="237"/>
      <c r="BD887" s="235" t="str">
        <f>IF(F887="","",Tabla1[[#This Row],[sem 01]]&amp;Tabla1[[#This Row],[sem 02]]&amp;Tabla1[[#This Row],[sem 03]])</f>
        <v/>
      </c>
      <c r="BE887" s="236"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9"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10"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10"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10" t="str">
        <f>IF(Tabla1[[#This Row],[Fecha Inicio grupo]]="","",IFERROR(VLOOKUP(Tabla1[[#This Row],[Mes de Alta como miembro]],Parámetros!$AM$2:$AN$16,2,0),"01/01/1900"))</f>
        <v/>
      </c>
    </row>
    <row r="888" spans="1:63" ht="14.45">
      <c r="A888" s="69">
        <v>885</v>
      </c>
      <c r="B888" s="30"/>
      <c r="C888" s="35"/>
      <c r="D888" s="43"/>
      <c r="E888" s="65"/>
      <c r="F888" s="46"/>
      <c r="G888" s="46"/>
      <c r="H888" s="165"/>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1"/>
      <c r="P888" s="35"/>
      <c r="Q888" s="68"/>
      <c r="R888" s="68"/>
      <c r="S888" s="68"/>
      <c r="T888" s="68"/>
      <c r="U888" s="244" t="str">
        <f>IF(F888="","",Tabla1[[#This Row],[Fecha Inicio grupo]]+3*7-7)</f>
        <v/>
      </c>
      <c r="V888" s="245"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6"/>
      <c r="AP888" s="247" t="str">
        <f>IF(F888="","",IFERROR(VLOOKUP(SUBSTITUTE(SUBSTITUTE(Tabla1[[#This Row],[Uso Sistemas]],"T","P"),"N","F"),Parámetros!$M$2:$N$17,2,0),"Completar hasta 3ra sem. para evaluar a Probacionista"))</f>
        <v/>
      </c>
      <c r="AQ888" s="40"/>
      <c r="AR888" s="40"/>
      <c r="AS888" s="40"/>
      <c r="AT888" s="29"/>
      <c r="AU888" s="56"/>
      <c r="AV888" s="56"/>
      <c r="AW888" s="56"/>
      <c r="AX888" s="249" t="str">
        <f>IF(V888="","",EOMONTH(EDATE(Tabla1[[#This Row],[Fecha Finalización]],2),0))</f>
        <v/>
      </c>
      <c r="AY888" s="40"/>
      <c r="AZ888" s="250" t="str">
        <f>IF(V888="","",EOMONTH(EDATE(Tabla1[[#This Row],[Fecha Finalización]],3),0))</f>
        <v/>
      </c>
      <c r="BA888" s="40"/>
      <c r="BB888" s="40"/>
      <c r="BC888" s="237"/>
      <c r="BD888" s="235" t="str">
        <f>IF(F888="","",Tabla1[[#This Row],[sem 01]]&amp;Tabla1[[#This Row],[sem 02]]&amp;Tabla1[[#This Row],[sem 03]])</f>
        <v/>
      </c>
      <c r="BE888" s="236"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9"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10"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10"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10" t="str">
        <f>IF(Tabla1[[#This Row],[Fecha Inicio grupo]]="","",IFERROR(VLOOKUP(Tabla1[[#This Row],[Mes de Alta como miembro]],Parámetros!$AM$2:$AN$16,2,0),"01/01/1900"))</f>
        <v/>
      </c>
    </row>
    <row r="889" spans="1:63" ht="14.45">
      <c r="A889" s="69">
        <v>886</v>
      </c>
      <c r="B889" s="30"/>
      <c r="C889" s="35"/>
      <c r="D889" s="43"/>
      <c r="E889" s="65"/>
      <c r="F889" s="46"/>
      <c r="G889" s="46"/>
      <c r="H889" s="165"/>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1"/>
      <c r="P889" s="35"/>
      <c r="Q889" s="68"/>
      <c r="R889" s="68"/>
      <c r="S889" s="68"/>
      <c r="T889" s="68"/>
      <c r="U889" s="244" t="str">
        <f>IF(F889="","",Tabla1[[#This Row],[Fecha Inicio grupo]]+3*7-7)</f>
        <v/>
      </c>
      <c r="V889" s="245"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6"/>
      <c r="AP889" s="247" t="str">
        <f>IF(F889="","",IFERROR(VLOOKUP(SUBSTITUTE(SUBSTITUTE(Tabla1[[#This Row],[Uso Sistemas]],"T","P"),"N","F"),Parámetros!$M$2:$N$17,2,0),"Completar hasta 3ra sem. para evaluar a Probacionista"))</f>
        <v/>
      </c>
      <c r="AQ889" s="40"/>
      <c r="AR889" s="40"/>
      <c r="AS889" s="40"/>
      <c r="AT889" s="29"/>
      <c r="AU889" s="56"/>
      <c r="AV889" s="56"/>
      <c r="AW889" s="56"/>
      <c r="AX889" s="249" t="str">
        <f>IF(V889="","",EOMONTH(EDATE(Tabla1[[#This Row],[Fecha Finalización]],2),0))</f>
        <v/>
      </c>
      <c r="AY889" s="40"/>
      <c r="AZ889" s="250" t="str">
        <f>IF(V889="","",EOMONTH(EDATE(Tabla1[[#This Row],[Fecha Finalización]],3),0))</f>
        <v/>
      </c>
      <c r="BA889" s="40"/>
      <c r="BB889" s="40"/>
      <c r="BC889" s="237"/>
      <c r="BD889" s="235" t="str">
        <f>IF(F889="","",Tabla1[[#This Row],[sem 01]]&amp;Tabla1[[#This Row],[sem 02]]&amp;Tabla1[[#This Row],[sem 03]])</f>
        <v/>
      </c>
      <c r="BE889" s="236"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9"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10"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10"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10" t="str">
        <f>IF(Tabla1[[#This Row],[Fecha Inicio grupo]]="","",IFERROR(VLOOKUP(Tabla1[[#This Row],[Mes de Alta como miembro]],Parámetros!$AM$2:$AN$16,2,0),"01/01/1900"))</f>
        <v/>
      </c>
    </row>
    <row r="890" spans="1:63" ht="14.45">
      <c r="A890" s="69">
        <v>887</v>
      </c>
      <c r="B890" s="30"/>
      <c r="C890" s="35"/>
      <c r="D890" s="43"/>
      <c r="E890" s="65"/>
      <c r="F890" s="46"/>
      <c r="G890" s="46"/>
      <c r="H890" s="165"/>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1"/>
      <c r="P890" s="35"/>
      <c r="Q890" s="68"/>
      <c r="R890" s="68"/>
      <c r="S890" s="68"/>
      <c r="T890" s="68"/>
      <c r="U890" s="244" t="str">
        <f>IF(F890="","",Tabla1[[#This Row],[Fecha Inicio grupo]]+3*7-7)</f>
        <v/>
      </c>
      <c r="V890" s="245"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6"/>
      <c r="AP890" s="247" t="str">
        <f>IF(F890="","",IFERROR(VLOOKUP(SUBSTITUTE(SUBSTITUTE(Tabla1[[#This Row],[Uso Sistemas]],"T","P"),"N","F"),Parámetros!$M$2:$N$17,2,0),"Completar hasta 3ra sem. para evaluar a Probacionista"))</f>
        <v/>
      </c>
      <c r="AQ890" s="40"/>
      <c r="AR890" s="40"/>
      <c r="AS890" s="40"/>
      <c r="AT890" s="29"/>
      <c r="AU890" s="56"/>
      <c r="AV890" s="56"/>
      <c r="AW890" s="56"/>
      <c r="AX890" s="249" t="str">
        <f>IF(V890="","",EOMONTH(EDATE(Tabla1[[#This Row],[Fecha Finalización]],2),0))</f>
        <v/>
      </c>
      <c r="AY890" s="40"/>
      <c r="AZ890" s="250" t="str">
        <f>IF(V890="","",EOMONTH(EDATE(Tabla1[[#This Row],[Fecha Finalización]],3),0))</f>
        <v/>
      </c>
      <c r="BA890" s="40"/>
      <c r="BB890" s="40"/>
      <c r="BC890" s="237"/>
      <c r="BD890" s="235" t="str">
        <f>IF(F890="","",Tabla1[[#This Row],[sem 01]]&amp;Tabla1[[#This Row],[sem 02]]&amp;Tabla1[[#This Row],[sem 03]])</f>
        <v/>
      </c>
      <c r="BE890" s="236"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9"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10"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10"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10" t="str">
        <f>IF(Tabla1[[#This Row],[Fecha Inicio grupo]]="","",IFERROR(VLOOKUP(Tabla1[[#This Row],[Mes de Alta como miembro]],Parámetros!$AM$2:$AN$16,2,0),"01/01/1900"))</f>
        <v/>
      </c>
    </row>
    <row r="891" spans="1:63" ht="14.45">
      <c r="A891" s="69">
        <v>888</v>
      </c>
      <c r="B891" s="30"/>
      <c r="C891" s="35"/>
      <c r="D891" s="43"/>
      <c r="E891" s="65"/>
      <c r="F891" s="46"/>
      <c r="G891" s="46"/>
      <c r="H891" s="165"/>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1"/>
      <c r="P891" s="35"/>
      <c r="Q891" s="68"/>
      <c r="R891" s="68"/>
      <c r="S891" s="68"/>
      <c r="T891" s="68"/>
      <c r="U891" s="244" t="str">
        <f>IF(F891="","",Tabla1[[#This Row],[Fecha Inicio grupo]]+3*7-7)</f>
        <v/>
      </c>
      <c r="V891" s="245"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6"/>
      <c r="AP891" s="247" t="str">
        <f>IF(F891="","",IFERROR(VLOOKUP(SUBSTITUTE(SUBSTITUTE(Tabla1[[#This Row],[Uso Sistemas]],"T","P"),"N","F"),Parámetros!$M$2:$N$17,2,0),"Completar hasta 3ra sem. para evaluar a Probacionista"))</f>
        <v/>
      </c>
      <c r="AQ891" s="40"/>
      <c r="AR891" s="40"/>
      <c r="AS891" s="40"/>
      <c r="AT891" s="29"/>
      <c r="AU891" s="56"/>
      <c r="AV891" s="56"/>
      <c r="AW891" s="56"/>
      <c r="AX891" s="249" t="str">
        <f>IF(V891="","",EOMONTH(EDATE(Tabla1[[#This Row],[Fecha Finalización]],2),0))</f>
        <v/>
      </c>
      <c r="AY891" s="40"/>
      <c r="AZ891" s="250" t="str">
        <f>IF(V891="","",EOMONTH(EDATE(Tabla1[[#This Row],[Fecha Finalización]],3),0))</f>
        <v/>
      </c>
      <c r="BA891" s="40"/>
      <c r="BB891" s="40"/>
      <c r="BC891" s="237"/>
      <c r="BD891" s="235" t="str">
        <f>IF(F891="","",Tabla1[[#This Row],[sem 01]]&amp;Tabla1[[#This Row],[sem 02]]&amp;Tabla1[[#This Row],[sem 03]])</f>
        <v/>
      </c>
      <c r="BE891" s="236"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9"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10"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10"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10" t="str">
        <f>IF(Tabla1[[#This Row],[Fecha Inicio grupo]]="","",IFERROR(VLOOKUP(Tabla1[[#This Row],[Mes de Alta como miembro]],Parámetros!$AM$2:$AN$16,2,0),"01/01/1900"))</f>
        <v/>
      </c>
    </row>
    <row r="892" spans="1:63" ht="14.45">
      <c r="A892" s="69">
        <v>889</v>
      </c>
      <c r="B892" s="30"/>
      <c r="C892" s="35"/>
      <c r="D892" s="43"/>
      <c r="E892" s="65"/>
      <c r="F892" s="46"/>
      <c r="G892" s="46"/>
      <c r="H892" s="165"/>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1"/>
      <c r="P892" s="35"/>
      <c r="Q892" s="68"/>
      <c r="R892" s="68"/>
      <c r="S892" s="68"/>
      <c r="T892" s="68"/>
      <c r="U892" s="244" t="str">
        <f>IF(F892="","",Tabla1[[#This Row],[Fecha Inicio grupo]]+3*7-7)</f>
        <v/>
      </c>
      <c r="V892" s="245"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6"/>
      <c r="AP892" s="247" t="str">
        <f>IF(F892="","",IFERROR(VLOOKUP(SUBSTITUTE(SUBSTITUTE(Tabla1[[#This Row],[Uso Sistemas]],"T","P"),"N","F"),Parámetros!$M$2:$N$17,2,0),"Completar hasta 3ra sem. para evaluar a Probacionista"))</f>
        <v/>
      </c>
      <c r="AQ892" s="40"/>
      <c r="AR892" s="40"/>
      <c r="AS892" s="40"/>
      <c r="AT892" s="29"/>
      <c r="AU892" s="56"/>
      <c r="AV892" s="56"/>
      <c r="AW892" s="56"/>
      <c r="AX892" s="249" t="str">
        <f>IF(V892="","",EOMONTH(EDATE(Tabla1[[#This Row],[Fecha Finalización]],2),0))</f>
        <v/>
      </c>
      <c r="AY892" s="40"/>
      <c r="AZ892" s="250" t="str">
        <f>IF(V892="","",EOMONTH(EDATE(Tabla1[[#This Row],[Fecha Finalización]],3),0))</f>
        <v/>
      </c>
      <c r="BA892" s="40"/>
      <c r="BB892" s="40"/>
      <c r="BC892" s="237"/>
      <c r="BD892" s="235" t="str">
        <f>IF(F892="","",Tabla1[[#This Row],[sem 01]]&amp;Tabla1[[#This Row],[sem 02]]&amp;Tabla1[[#This Row],[sem 03]])</f>
        <v/>
      </c>
      <c r="BE892" s="236"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9"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10"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10"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10" t="str">
        <f>IF(Tabla1[[#This Row],[Fecha Inicio grupo]]="","",IFERROR(VLOOKUP(Tabla1[[#This Row],[Mes de Alta como miembro]],Parámetros!$AM$2:$AN$16,2,0),"01/01/1900"))</f>
        <v/>
      </c>
    </row>
    <row r="893" spans="1:63" ht="14.45">
      <c r="A893" s="69">
        <v>890</v>
      </c>
      <c r="B893" s="30"/>
      <c r="C893" s="35"/>
      <c r="D893" s="43"/>
      <c r="E893" s="65"/>
      <c r="F893" s="46"/>
      <c r="G893" s="46"/>
      <c r="H893" s="165"/>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1"/>
      <c r="P893" s="35"/>
      <c r="Q893" s="68"/>
      <c r="R893" s="68"/>
      <c r="S893" s="68"/>
      <c r="T893" s="68"/>
      <c r="U893" s="244" t="str">
        <f>IF(F893="","",Tabla1[[#This Row],[Fecha Inicio grupo]]+3*7-7)</f>
        <v/>
      </c>
      <c r="V893" s="245"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6"/>
      <c r="AP893" s="247" t="str">
        <f>IF(F893="","",IFERROR(VLOOKUP(SUBSTITUTE(SUBSTITUTE(Tabla1[[#This Row],[Uso Sistemas]],"T","P"),"N","F"),Parámetros!$M$2:$N$17,2,0),"Completar hasta 3ra sem. para evaluar a Probacionista"))</f>
        <v/>
      </c>
      <c r="AQ893" s="40"/>
      <c r="AR893" s="40"/>
      <c r="AS893" s="40"/>
      <c r="AT893" s="29"/>
      <c r="AU893" s="56"/>
      <c r="AV893" s="56"/>
      <c r="AW893" s="56"/>
      <c r="AX893" s="249" t="str">
        <f>IF(V893="","",EOMONTH(EDATE(Tabla1[[#This Row],[Fecha Finalización]],2),0))</f>
        <v/>
      </c>
      <c r="AY893" s="40"/>
      <c r="AZ893" s="250" t="str">
        <f>IF(V893="","",EOMONTH(EDATE(Tabla1[[#This Row],[Fecha Finalización]],3),0))</f>
        <v/>
      </c>
      <c r="BA893" s="40"/>
      <c r="BB893" s="40"/>
      <c r="BC893" s="237"/>
      <c r="BD893" s="235" t="str">
        <f>IF(F893="","",Tabla1[[#This Row],[sem 01]]&amp;Tabla1[[#This Row],[sem 02]]&amp;Tabla1[[#This Row],[sem 03]])</f>
        <v/>
      </c>
      <c r="BE893" s="236"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9"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10"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10"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10" t="str">
        <f>IF(Tabla1[[#This Row],[Fecha Inicio grupo]]="","",IFERROR(VLOOKUP(Tabla1[[#This Row],[Mes de Alta como miembro]],Parámetros!$AM$2:$AN$16,2,0),"01/01/1900"))</f>
        <v/>
      </c>
    </row>
    <row r="894" spans="1:63" ht="14.45">
      <c r="A894" s="69">
        <v>891</v>
      </c>
      <c r="B894" s="30"/>
      <c r="C894" s="35"/>
      <c r="D894" s="43"/>
      <c r="E894" s="65"/>
      <c r="F894" s="46"/>
      <c r="G894" s="46"/>
      <c r="H894" s="165"/>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1"/>
      <c r="P894" s="35"/>
      <c r="Q894" s="68"/>
      <c r="R894" s="68"/>
      <c r="S894" s="68"/>
      <c r="T894" s="68"/>
      <c r="U894" s="244" t="str">
        <f>IF(F894="","",Tabla1[[#This Row],[Fecha Inicio grupo]]+3*7-7)</f>
        <v/>
      </c>
      <c r="V894" s="245"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6"/>
      <c r="AP894" s="247" t="str">
        <f>IF(F894="","",IFERROR(VLOOKUP(SUBSTITUTE(SUBSTITUTE(Tabla1[[#This Row],[Uso Sistemas]],"T","P"),"N","F"),Parámetros!$M$2:$N$17,2,0),"Completar hasta 3ra sem. para evaluar a Probacionista"))</f>
        <v/>
      </c>
      <c r="AQ894" s="40"/>
      <c r="AR894" s="40"/>
      <c r="AS894" s="40"/>
      <c r="AT894" s="29"/>
      <c r="AU894" s="56"/>
      <c r="AV894" s="56"/>
      <c r="AW894" s="56"/>
      <c r="AX894" s="249" t="str">
        <f>IF(V894="","",EOMONTH(EDATE(Tabla1[[#This Row],[Fecha Finalización]],2),0))</f>
        <v/>
      </c>
      <c r="AY894" s="40"/>
      <c r="AZ894" s="250" t="str">
        <f>IF(V894="","",EOMONTH(EDATE(Tabla1[[#This Row],[Fecha Finalización]],3),0))</f>
        <v/>
      </c>
      <c r="BA894" s="40"/>
      <c r="BB894" s="40"/>
      <c r="BC894" s="237"/>
      <c r="BD894" s="235" t="str">
        <f>IF(F894="","",Tabla1[[#This Row],[sem 01]]&amp;Tabla1[[#This Row],[sem 02]]&amp;Tabla1[[#This Row],[sem 03]])</f>
        <v/>
      </c>
      <c r="BE894" s="236"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9"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10"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10"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10" t="str">
        <f>IF(Tabla1[[#This Row],[Fecha Inicio grupo]]="","",IFERROR(VLOOKUP(Tabla1[[#This Row],[Mes de Alta como miembro]],Parámetros!$AM$2:$AN$16,2,0),"01/01/1900"))</f>
        <v/>
      </c>
    </row>
    <row r="895" spans="1:63" ht="14.45">
      <c r="A895" s="69">
        <v>892</v>
      </c>
      <c r="B895" s="30"/>
      <c r="C895" s="35"/>
      <c r="D895" s="43"/>
      <c r="E895" s="65"/>
      <c r="F895" s="46"/>
      <c r="G895" s="46"/>
      <c r="H895" s="165"/>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1"/>
      <c r="P895" s="35"/>
      <c r="Q895" s="68"/>
      <c r="R895" s="68"/>
      <c r="S895" s="68"/>
      <c r="T895" s="68"/>
      <c r="U895" s="244" t="str">
        <f>IF(F895="","",Tabla1[[#This Row],[Fecha Inicio grupo]]+3*7-7)</f>
        <v/>
      </c>
      <c r="V895" s="245"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6"/>
      <c r="AP895" s="247" t="str">
        <f>IF(F895="","",IFERROR(VLOOKUP(SUBSTITUTE(SUBSTITUTE(Tabla1[[#This Row],[Uso Sistemas]],"T","P"),"N","F"),Parámetros!$M$2:$N$17,2,0),"Completar hasta 3ra sem. para evaluar a Probacionista"))</f>
        <v/>
      </c>
      <c r="AQ895" s="40"/>
      <c r="AR895" s="40"/>
      <c r="AS895" s="40"/>
      <c r="AT895" s="29"/>
      <c r="AU895" s="56"/>
      <c r="AV895" s="56"/>
      <c r="AW895" s="56"/>
      <c r="AX895" s="249" t="str">
        <f>IF(V895="","",EOMONTH(EDATE(Tabla1[[#This Row],[Fecha Finalización]],2),0))</f>
        <v/>
      </c>
      <c r="AY895" s="40"/>
      <c r="AZ895" s="250" t="str">
        <f>IF(V895="","",EOMONTH(EDATE(Tabla1[[#This Row],[Fecha Finalización]],3),0))</f>
        <v/>
      </c>
      <c r="BA895" s="40"/>
      <c r="BB895" s="40"/>
      <c r="BC895" s="237"/>
      <c r="BD895" s="235" t="str">
        <f>IF(F895="","",Tabla1[[#This Row],[sem 01]]&amp;Tabla1[[#This Row],[sem 02]]&amp;Tabla1[[#This Row],[sem 03]])</f>
        <v/>
      </c>
      <c r="BE895" s="236"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9"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10"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10"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10" t="str">
        <f>IF(Tabla1[[#This Row],[Fecha Inicio grupo]]="","",IFERROR(VLOOKUP(Tabla1[[#This Row],[Mes de Alta como miembro]],Parámetros!$AM$2:$AN$16,2,0),"01/01/1900"))</f>
        <v/>
      </c>
    </row>
    <row r="896" spans="1:63" ht="14.45">
      <c r="A896" s="69">
        <v>893</v>
      </c>
      <c r="B896" s="30"/>
      <c r="C896" s="35"/>
      <c r="D896" s="43"/>
      <c r="E896" s="65"/>
      <c r="F896" s="46"/>
      <c r="G896" s="46"/>
      <c r="H896" s="165"/>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1"/>
      <c r="P896" s="35"/>
      <c r="Q896" s="68"/>
      <c r="R896" s="68"/>
      <c r="S896" s="68"/>
      <c r="T896" s="68"/>
      <c r="U896" s="244" t="str">
        <f>IF(F896="","",Tabla1[[#This Row],[Fecha Inicio grupo]]+3*7-7)</f>
        <v/>
      </c>
      <c r="V896" s="245"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6"/>
      <c r="AP896" s="247" t="str">
        <f>IF(F896="","",IFERROR(VLOOKUP(SUBSTITUTE(SUBSTITUTE(Tabla1[[#This Row],[Uso Sistemas]],"T","P"),"N","F"),Parámetros!$M$2:$N$17,2,0),"Completar hasta 3ra sem. para evaluar a Probacionista"))</f>
        <v/>
      </c>
      <c r="AQ896" s="40"/>
      <c r="AR896" s="40"/>
      <c r="AS896" s="40"/>
      <c r="AT896" s="29"/>
      <c r="AU896" s="56"/>
      <c r="AV896" s="56"/>
      <c r="AW896" s="56"/>
      <c r="AX896" s="249" t="str">
        <f>IF(V896="","",EOMONTH(EDATE(Tabla1[[#This Row],[Fecha Finalización]],2),0))</f>
        <v/>
      </c>
      <c r="AY896" s="40"/>
      <c r="AZ896" s="250" t="str">
        <f>IF(V896="","",EOMONTH(EDATE(Tabla1[[#This Row],[Fecha Finalización]],3),0))</f>
        <v/>
      </c>
      <c r="BA896" s="40"/>
      <c r="BB896" s="40"/>
      <c r="BC896" s="237"/>
      <c r="BD896" s="235" t="str">
        <f>IF(F896="","",Tabla1[[#This Row],[sem 01]]&amp;Tabla1[[#This Row],[sem 02]]&amp;Tabla1[[#This Row],[sem 03]])</f>
        <v/>
      </c>
      <c r="BE896" s="236"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9"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10"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10"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10" t="str">
        <f>IF(Tabla1[[#This Row],[Fecha Inicio grupo]]="","",IFERROR(VLOOKUP(Tabla1[[#This Row],[Mes de Alta como miembro]],Parámetros!$AM$2:$AN$16,2,0),"01/01/1900"))</f>
        <v/>
      </c>
    </row>
    <row r="897" spans="1:63" ht="14.45">
      <c r="A897" s="69">
        <v>894</v>
      </c>
      <c r="B897" s="30"/>
      <c r="C897" s="35"/>
      <c r="D897" s="43"/>
      <c r="E897" s="65"/>
      <c r="F897" s="46"/>
      <c r="G897" s="46"/>
      <c r="H897" s="165"/>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1"/>
      <c r="P897" s="35"/>
      <c r="Q897" s="68"/>
      <c r="R897" s="68"/>
      <c r="S897" s="68"/>
      <c r="T897" s="68"/>
      <c r="U897" s="244" t="str">
        <f>IF(F897="","",Tabla1[[#This Row],[Fecha Inicio grupo]]+3*7-7)</f>
        <v/>
      </c>
      <c r="V897" s="245"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6"/>
      <c r="AP897" s="247" t="str">
        <f>IF(F897="","",IFERROR(VLOOKUP(SUBSTITUTE(SUBSTITUTE(Tabla1[[#This Row],[Uso Sistemas]],"T","P"),"N","F"),Parámetros!$M$2:$N$17,2,0),"Completar hasta 3ra sem. para evaluar a Probacionista"))</f>
        <v/>
      </c>
      <c r="AQ897" s="40"/>
      <c r="AR897" s="40"/>
      <c r="AS897" s="40"/>
      <c r="AT897" s="29"/>
      <c r="AU897" s="56"/>
      <c r="AV897" s="56"/>
      <c r="AW897" s="56"/>
      <c r="AX897" s="249" t="str">
        <f>IF(V897="","",EOMONTH(EDATE(Tabla1[[#This Row],[Fecha Finalización]],2),0))</f>
        <v/>
      </c>
      <c r="AY897" s="40"/>
      <c r="AZ897" s="250" t="str">
        <f>IF(V897="","",EOMONTH(EDATE(Tabla1[[#This Row],[Fecha Finalización]],3),0))</f>
        <v/>
      </c>
      <c r="BA897" s="40"/>
      <c r="BB897" s="40"/>
      <c r="BC897" s="237"/>
      <c r="BD897" s="235" t="str">
        <f>IF(F897="","",Tabla1[[#This Row],[sem 01]]&amp;Tabla1[[#This Row],[sem 02]]&amp;Tabla1[[#This Row],[sem 03]])</f>
        <v/>
      </c>
      <c r="BE897" s="236"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9"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10"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10"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10" t="str">
        <f>IF(Tabla1[[#This Row],[Fecha Inicio grupo]]="","",IFERROR(VLOOKUP(Tabla1[[#This Row],[Mes de Alta como miembro]],Parámetros!$AM$2:$AN$16,2,0),"01/01/1900"))</f>
        <v/>
      </c>
    </row>
    <row r="898" spans="1:63" ht="14.45">
      <c r="A898" s="69">
        <v>895</v>
      </c>
      <c r="B898" s="30"/>
      <c r="C898" s="35"/>
      <c r="D898" s="43"/>
      <c r="E898" s="65"/>
      <c r="F898" s="46"/>
      <c r="G898" s="46"/>
      <c r="H898" s="165"/>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1"/>
      <c r="P898" s="35"/>
      <c r="Q898" s="68"/>
      <c r="R898" s="68"/>
      <c r="S898" s="68"/>
      <c r="T898" s="68"/>
      <c r="U898" s="244" t="str">
        <f>IF(F898="","",Tabla1[[#This Row],[Fecha Inicio grupo]]+3*7-7)</f>
        <v/>
      </c>
      <c r="V898" s="245"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6"/>
      <c r="AP898" s="247" t="str">
        <f>IF(F898="","",IFERROR(VLOOKUP(SUBSTITUTE(SUBSTITUTE(Tabla1[[#This Row],[Uso Sistemas]],"T","P"),"N","F"),Parámetros!$M$2:$N$17,2,0),"Completar hasta 3ra sem. para evaluar a Probacionista"))</f>
        <v/>
      </c>
      <c r="AQ898" s="40"/>
      <c r="AR898" s="40"/>
      <c r="AS898" s="40"/>
      <c r="AT898" s="29"/>
      <c r="AU898" s="56"/>
      <c r="AV898" s="56"/>
      <c r="AW898" s="56"/>
      <c r="AX898" s="249" t="str">
        <f>IF(V898="","",EOMONTH(EDATE(Tabla1[[#This Row],[Fecha Finalización]],2),0))</f>
        <v/>
      </c>
      <c r="AY898" s="40"/>
      <c r="AZ898" s="250" t="str">
        <f>IF(V898="","",EOMONTH(EDATE(Tabla1[[#This Row],[Fecha Finalización]],3),0))</f>
        <v/>
      </c>
      <c r="BA898" s="40"/>
      <c r="BB898" s="40"/>
      <c r="BC898" s="237"/>
      <c r="BD898" s="235" t="str">
        <f>IF(F898="","",Tabla1[[#This Row],[sem 01]]&amp;Tabla1[[#This Row],[sem 02]]&amp;Tabla1[[#This Row],[sem 03]])</f>
        <v/>
      </c>
      <c r="BE898" s="236"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9"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10"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10"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10" t="str">
        <f>IF(Tabla1[[#This Row],[Fecha Inicio grupo]]="","",IFERROR(VLOOKUP(Tabla1[[#This Row],[Mes de Alta como miembro]],Parámetros!$AM$2:$AN$16,2,0),"01/01/1900"))</f>
        <v/>
      </c>
    </row>
    <row r="899" spans="1:63" ht="14.45">
      <c r="A899" s="69">
        <v>896</v>
      </c>
      <c r="B899" s="30"/>
      <c r="C899" s="35"/>
      <c r="D899" s="43"/>
      <c r="E899" s="65"/>
      <c r="F899" s="46"/>
      <c r="G899" s="46"/>
      <c r="H899" s="165"/>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1"/>
      <c r="P899" s="35"/>
      <c r="Q899" s="68"/>
      <c r="R899" s="68"/>
      <c r="S899" s="68"/>
      <c r="T899" s="68"/>
      <c r="U899" s="244" t="str">
        <f>IF(F899="","",Tabla1[[#This Row],[Fecha Inicio grupo]]+3*7-7)</f>
        <v/>
      </c>
      <c r="V899" s="245"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6"/>
      <c r="AP899" s="247" t="str">
        <f>IF(F899="","",IFERROR(VLOOKUP(SUBSTITUTE(SUBSTITUTE(Tabla1[[#This Row],[Uso Sistemas]],"T","P"),"N","F"),Parámetros!$M$2:$N$17,2,0),"Completar hasta 3ra sem. para evaluar a Probacionista"))</f>
        <v/>
      </c>
      <c r="AQ899" s="40"/>
      <c r="AR899" s="40"/>
      <c r="AS899" s="40"/>
      <c r="AT899" s="29"/>
      <c r="AU899" s="56"/>
      <c r="AV899" s="56"/>
      <c r="AW899" s="56"/>
      <c r="AX899" s="249" t="str">
        <f>IF(V899="","",EOMONTH(EDATE(Tabla1[[#This Row],[Fecha Finalización]],2),0))</f>
        <v/>
      </c>
      <c r="AY899" s="40"/>
      <c r="AZ899" s="250" t="str">
        <f>IF(V899="","",EOMONTH(EDATE(Tabla1[[#This Row],[Fecha Finalización]],3),0))</f>
        <v/>
      </c>
      <c r="BA899" s="40"/>
      <c r="BB899" s="40"/>
      <c r="BC899" s="237"/>
      <c r="BD899" s="235" t="str">
        <f>IF(F899="","",Tabla1[[#This Row],[sem 01]]&amp;Tabla1[[#This Row],[sem 02]]&amp;Tabla1[[#This Row],[sem 03]])</f>
        <v/>
      </c>
      <c r="BE899" s="236"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9"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10"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10"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10" t="str">
        <f>IF(Tabla1[[#This Row],[Fecha Inicio grupo]]="","",IFERROR(VLOOKUP(Tabla1[[#This Row],[Mes de Alta como miembro]],Parámetros!$AM$2:$AN$16,2,0),"01/01/1900"))</f>
        <v/>
      </c>
    </row>
    <row r="900" spans="1:63" ht="14.45">
      <c r="A900" s="69">
        <v>897</v>
      </c>
      <c r="B900" s="30"/>
      <c r="C900" s="35"/>
      <c r="D900" s="43"/>
      <c r="E900" s="65"/>
      <c r="F900" s="46"/>
      <c r="G900" s="46"/>
      <c r="H900" s="165"/>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1"/>
      <c r="P900" s="35"/>
      <c r="Q900" s="68"/>
      <c r="R900" s="68"/>
      <c r="S900" s="68"/>
      <c r="T900" s="68"/>
      <c r="U900" s="244" t="str">
        <f>IF(F900="","",Tabla1[[#This Row],[Fecha Inicio grupo]]+3*7-7)</f>
        <v/>
      </c>
      <c r="V900" s="245"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6"/>
      <c r="AP900" s="247" t="str">
        <f>IF(F900="","",IFERROR(VLOOKUP(SUBSTITUTE(SUBSTITUTE(Tabla1[[#This Row],[Uso Sistemas]],"T","P"),"N","F"),Parámetros!$M$2:$N$17,2,0),"Completar hasta 3ra sem. para evaluar a Probacionista"))</f>
        <v/>
      </c>
      <c r="AQ900" s="40"/>
      <c r="AR900" s="40"/>
      <c r="AS900" s="40"/>
      <c r="AT900" s="29"/>
      <c r="AU900" s="56"/>
      <c r="AV900" s="56"/>
      <c r="AW900" s="56"/>
      <c r="AX900" s="249" t="str">
        <f>IF(V900="","",EOMONTH(EDATE(Tabla1[[#This Row],[Fecha Finalización]],2),0))</f>
        <v/>
      </c>
      <c r="AY900" s="40"/>
      <c r="AZ900" s="250" t="str">
        <f>IF(V900="","",EOMONTH(EDATE(Tabla1[[#This Row],[Fecha Finalización]],3),0))</f>
        <v/>
      </c>
      <c r="BA900" s="40"/>
      <c r="BB900" s="40"/>
      <c r="BC900" s="237"/>
      <c r="BD900" s="235" t="str">
        <f>IF(F900="","",Tabla1[[#This Row],[sem 01]]&amp;Tabla1[[#This Row],[sem 02]]&amp;Tabla1[[#This Row],[sem 03]])</f>
        <v/>
      </c>
      <c r="BE900" s="236"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9"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10"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10"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10" t="str">
        <f>IF(Tabla1[[#This Row],[Fecha Inicio grupo]]="","",IFERROR(VLOOKUP(Tabla1[[#This Row],[Mes de Alta como miembro]],Parámetros!$AM$2:$AN$16,2,0),"01/01/1900"))</f>
        <v/>
      </c>
    </row>
    <row r="901" spans="1:63" ht="14.45">
      <c r="A901" s="69">
        <v>898</v>
      </c>
      <c r="B901" s="30"/>
      <c r="C901" s="35"/>
      <c r="D901" s="43"/>
      <c r="E901" s="65"/>
      <c r="F901" s="46"/>
      <c r="G901" s="46"/>
      <c r="H901" s="165"/>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1"/>
      <c r="P901" s="35"/>
      <c r="Q901" s="68"/>
      <c r="R901" s="68"/>
      <c r="S901" s="68"/>
      <c r="T901" s="68"/>
      <c r="U901" s="244" t="str">
        <f>IF(F901="","",Tabla1[[#This Row],[Fecha Inicio grupo]]+3*7-7)</f>
        <v/>
      </c>
      <c r="V901" s="245"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6"/>
      <c r="AP901" s="247" t="str">
        <f>IF(F901="","",IFERROR(VLOOKUP(SUBSTITUTE(SUBSTITUTE(Tabla1[[#This Row],[Uso Sistemas]],"T","P"),"N","F"),Parámetros!$M$2:$N$17,2,0),"Completar hasta 3ra sem. para evaluar a Probacionista"))</f>
        <v/>
      </c>
      <c r="AQ901" s="40"/>
      <c r="AR901" s="40"/>
      <c r="AS901" s="40"/>
      <c r="AT901" s="29"/>
      <c r="AU901" s="56"/>
      <c r="AV901" s="56"/>
      <c r="AW901" s="56"/>
      <c r="AX901" s="249" t="str">
        <f>IF(V901="","",EOMONTH(EDATE(Tabla1[[#This Row],[Fecha Finalización]],2),0))</f>
        <v/>
      </c>
      <c r="AY901" s="40"/>
      <c r="AZ901" s="250" t="str">
        <f>IF(V901="","",EOMONTH(EDATE(Tabla1[[#This Row],[Fecha Finalización]],3),0))</f>
        <v/>
      </c>
      <c r="BA901" s="40"/>
      <c r="BB901" s="40"/>
      <c r="BC901" s="237"/>
      <c r="BD901" s="235" t="str">
        <f>IF(F901="","",Tabla1[[#This Row],[sem 01]]&amp;Tabla1[[#This Row],[sem 02]]&amp;Tabla1[[#This Row],[sem 03]])</f>
        <v/>
      </c>
      <c r="BE901" s="236"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9"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10"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10"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10" t="str">
        <f>IF(Tabla1[[#This Row],[Fecha Inicio grupo]]="","",IFERROR(VLOOKUP(Tabla1[[#This Row],[Mes de Alta como miembro]],Parámetros!$AM$2:$AN$16,2,0),"01/01/1900"))</f>
        <v/>
      </c>
    </row>
    <row r="902" spans="1:63" ht="14.45">
      <c r="A902" s="69">
        <v>899</v>
      </c>
      <c r="B902" s="30"/>
      <c r="C902" s="35"/>
      <c r="D902" s="43"/>
      <c r="E902" s="65"/>
      <c r="F902" s="46"/>
      <c r="G902" s="46"/>
      <c r="H902" s="165"/>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1"/>
      <c r="P902" s="35"/>
      <c r="Q902" s="68"/>
      <c r="R902" s="68"/>
      <c r="S902" s="68"/>
      <c r="T902" s="68"/>
      <c r="U902" s="244" t="str">
        <f>IF(F902="","",Tabla1[[#This Row],[Fecha Inicio grupo]]+3*7-7)</f>
        <v/>
      </c>
      <c r="V902" s="245"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6"/>
      <c r="AP902" s="247" t="str">
        <f>IF(F902="","",IFERROR(VLOOKUP(SUBSTITUTE(SUBSTITUTE(Tabla1[[#This Row],[Uso Sistemas]],"T","P"),"N","F"),Parámetros!$M$2:$N$17,2,0),"Completar hasta 3ra sem. para evaluar a Probacionista"))</f>
        <v/>
      </c>
      <c r="AQ902" s="40"/>
      <c r="AR902" s="40"/>
      <c r="AS902" s="40"/>
      <c r="AT902" s="29"/>
      <c r="AU902" s="56"/>
      <c r="AV902" s="56"/>
      <c r="AW902" s="56"/>
      <c r="AX902" s="249" t="str">
        <f>IF(V902="","",EOMONTH(EDATE(Tabla1[[#This Row],[Fecha Finalización]],2),0))</f>
        <v/>
      </c>
      <c r="AY902" s="40"/>
      <c r="AZ902" s="250" t="str">
        <f>IF(V902="","",EOMONTH(EDATE(Tabla1[[#This Row],[Fecha Finalización]],3),0))</f>
        <v/>
      </c>
      <c r="BA902" s="40"/>
      <c r="BB902" s="40"/>
      <c r="BC902" s="237"/>
      <c r="BD902" s="235" t="str">
        <f>IF(F902="","",Tabla1[[#This Row],[sem 01]]&amp;Tabla1[[#This Row],[sem 02]]&amp;Tabla1[[#This Row],[sem 03]])</f>
        <v/>
      </c>
      <c r="BE902" s="236"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9"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10"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10"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10" t="str">
        <f>IF(Tabla1[[#This Row],[Fecha Inicio grupo]]="","",IFERROR(VLOOKUP(Tabla1[[#This Row],[Mes de Alta como miembro]],Parámetros!$AM$2:$AN$16,2,0),"01/01/1900"))</f>
        <v/>
      </c>
    </row>
    <row r="903" spans="1:63" ht="14.45">
      <c r="A903" s="69">
        <v>900</v>
      </c>
      <c r="B903" s="30"/>
      <c r="C903" s="35"/>
      <c r="D903" s="43"/>
      <c r="E903" s="65"/>
      <c r="F903" s="46"/>
      <c r="G903" s="46"/>
      <c r="H903" s="165"/>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1"/>
      <c r="P903" s="35"/>
      <c r="Q903" s="68"/>
      <c r="R903" s="68"/>
      <c r="S903" s="68"/>
      <c r="T903" s="68"/>
      <c r="U903" s="244" t="str">
        <f>IF(F903="","",Tabla1[[#This Row],[Fecha Inicio grupo]]+3*7-7)</f>
        <v/>
      </c>
      <c r="V903" s="245"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6"/>
      <c r="AP903" s="247" t="str">
        <f>IF(F903="","",IFERROR(VLOOKUP(SUBSTITUTE(SUBSTITUTE(Tabla1[[#This Row],[Uso Sistemas]],"T","P"),"N","F"),Parámetros!$M$2:$N$17,2,0),"Completar hasta 3ra sem. para evaluar a Probacionista"))</f>
        <v/>
      </c>
      <c r="AQ903" s="40"/>
      <c r="AR903" s="40"/>
      <c r="AS903" s="40"/>
      <c r="AT903" s="29"/>
      <c r="AU903" s="56"/>
      <c r="AV903" s="56"/>
      <c r="AW903" s="56"/>
      <c r="AX903" s="249" t="str">
        <f>IF(V903="","",EOMONTH(EDATE(Tabla1[[#This Row],[Fecha Finalización]],2),0))</f>
        <v/>
      </c>
      <c r="AY903" s="40"/>
      <c r="AZ903" s="250" t="str">
        <f>IF(V903="","",EOMONTH(EDATE(Tabla1[[#This Row],[Fecha Finalización]],3),0))</f>
        <v/>
      </c>
      <c r="BA903" s="40"/>
      <c r="BB903" s="40"/>
      <c r="BC903" s="237"/>
      <c r="BD903" s="235" t="str">
        <f>IF(F903="","",Tabla1[[#This Row],[sem 01]]&amp;Tabla1[[#This Row],[sem 02]]&amp;Tabla1[[#This Row],[sem 03]])</f>
        <v/>
      </c>
      <c r="BE903" s="236"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9"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10"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10"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10" t="str">
        <f>IF(Tabla1[[#This Row],[Fecha Inicio grupo]]="","",IFERROR(VLOOKUP(Tabla1[[#This Row],[Mes de Alta como miembro]],Parámetros!$AM$2:$AN$16,2,0),"01/01/1900"))</f>
        <v/>
      </c>
    </row>
    <row r="904" spans="1:63" ht="14.45">
      <c r="A904" s="69">
        <v>901</v>
      </c>
      <c r="B904" s="30"/>
      <c r="C904" s="35"/>
      <c r="D904" s="43"/>
      <c r="E904" s="65"/>
      <c r="F904" s="46"/>
      <c r="G904" s="46"/>
      <c r="H904" s="165"/>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1"/>
      <c r="P904" s="35"/>
      <c r="Q904" s="68"/>
      <c r="R904" s="68"/>
      <c r="S904" s="68"/>
      <c r="T904" s="68"/>
      <c r="U904" s="244" t="str">
        <f>IF(F904="","",Tabla1[[#This Row],[Fecha Inicio grupo]]+3*7-7)</f>
        <v/>
      </c>
      <c r="V904" s="245"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6"/>
      <c r="AP904" s="247" t="str">
        <f>IF(F904="","",IFERROR(VLOOKUP(SUBSTITUTE(SUBSTITUTE(Tabla1[[#This Row],[Uso Sistemas]],"T","P"),"N","F"),Parámetros!$M$2:$N$17,2,0),"Completar hasta 3ra sem. para evaluar a Probacionista"))</f>
        <v/>
      </c>
      <c r="AQ904" s="40"/>
      <c r="AR904" s="40"/>
      <c r="AS904" s="40"/>
      <c r="AT904" s="29"/>
      <c r="AU904" s="56"/>
      <c r="AV904" s="56"/>
      <c r="AW904" s="56"/>
      <c r="AX904" s="249" t="str">
        <f>IF(V904="","",EOMONTH(EDATE(Tabla1[[#This Row],[Fecha Finalización]],2),0))</f>
        <v/>
      </c>
      <c r="AY904" s="40"/>
      <c r="AZ904" s="250" t="str">
        <f>IF(V904="","",EOMONTH(EDATE(Tabla1[[#This Row],[Fecha Finalización]],3),0))</f>
        <v/>
      </c>
      <c r="BA904" s="40"/>
      <c r="BB904" s="40"/>
      <c r="BC904" s="237"/>
      <c r="BD904" s="235" t="str">
        <f>IF(F904="","",Tabla1[[#This Row],[sem 01]]&amp;Tabla1[[#This Row],[sem 02]]&amp;Tabla1[[#This Row],[sem 03]])</f>
        <v/>
      </c>
      <c r="BE904" s="236"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9"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10"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10"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10" t="str">
        <f>IF(Tabla1[[#This Row],[Fecha Inicio grupo]]="","",IFERROR(VLOOKUP(Tabla1[[#This Row],[Mes de Alta como miembro]],Parámetros!$AM$2:$AN$16,2,0),"01/01/1900"))</f>
        <v/>
      </c>
    </row>
    <row r="905" spans="1:63" ht="14.45">
      <c r="A905" s="69">
        <v>902</v>
      </c>
      <c r="B905" s="30"/>
      <c r="C905" s="35"/>
      <c r="D905" s="43"/>
      <c r="E905" s="65"/>
      <c r="F905" s="46"/>
      <c r="G905" s="46"/>
      <c r="H905" s="165"/>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1"/>
      <c r="P905" s="35"/>
      <c r="Q905" s="68"/>
      <c r="R905" s="68"/>
      <c r="S905" s="68"/>
      <c r="T905" s="68"/>
      <c r="U905" s="244" t="str">
        <f>IF(F905="","",Tabla1[[#This Row],[Fecha Inicio grupo]]+3*7-7)</f>
        <v/>
      </c>
      <c r="V905" s="245"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6"/>
      <c r="AP905" s="247" t="str">
        <f>IF(F905="","",IFERROR(VLOOKUP(SUBSTITUTE(SUBSTITUTE(Tabla1[[#This Row],[Uso Sistemas]],"T","P"),"N","F"),Parámetros!$M$2:$N$17,2,0),"Completar hasta 3ra sem. para evaluar a Probacionista"))</f>
        <v/>
      </c>
      <c r="AQ905" s="40"/>
      <c r="AR905" s="40"/>
      <c r="AS905" s="40"/>
      <c r="AT905" s="29"/>
      <c r="AU905" s="56"/>
      <c r="AV905" s="56"/>
      <c r="AW905" s="56"/>
      <c r="AX905" s="249" t="str">
        <f>IF(V905="","",EOMONTH(EDATE(Tabla1[[#This Row],[Fecha Finalización]],2),0))</f>
        <v/>
      </c>
      <c r="AY905" s="40"/>
      <c r="AZ905" s="250" t="str">
        <f>IF(V905="","",EOMONTH(EDATE(Tabla1[[#This Row],[Fecha Finalización]],3),0))</f>
        <v/>
      </c>
      <c r="BA905" s="40"/>
      <c r="BB905" s="40"/>
      <c r="BC905" s="237"/>
      <c r="BD905" s="235" t="str">
        <f>IF(F905="","",Tabla1[[#This Row],[sem 01]]&amp;Tabla1[[#This Row],[sem 02]]&amp;Tabla1[[#This Row],[sem 03]])</f>
        <v/>
      </c>
      <c r="BE905" s="236"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9"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10"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10"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10" t="str">
        <f>IF(Tabla1[[#This Row],[Fecha Inicio grupo]]="","",IFERROR(VLOOKUP(Tabla1[[#This Row],[Mes de Alta como miembro]],Parámetros!$AM$2:$AN$16,2,0),"01/01/1900"))</f>
        <v/>
      </c>
    </row>
    <row r="906" spans="1:63" ht="14.45">
      <c r="A906" s="69">
        <v>903</v>
      </c>
      <c r="B906" s="30"/>
      <c r="C906" s="35"/>
      <c r="D906" s="43"/>
      <c r="E906" s="65"/>
      <c r="F906" s="46"/>
      <c r="G906" s="46"/>
      <c r="H906" s="165"/>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1"/>
      <c r="P906" s="35"/>
      <c r="Q906" s="68"/>
      <c r="R906" s="68"/>
      <c r="S906" s="68"/>
      <c r="T906" s="68"/>
      <c r="U906" s="244" t="str">
        <f>IF(F906="","",Tabla1[[#This Row],[Fecha Inicio grupo]]+3*7-7)</f>
        <v/>
      </c>
      <c r="V906" s="245"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6"/>
      <c r="AP906" s="247" t="str">
        <f>IF(F906="","",IFERROR(VLOOKUP(SUBSTITUTE(SUBSTITUTE(Tabla1[[#This Row],[Uso Sistemas]],"T","P"),"N","F"),Parámetros!$M$2:$N$17,2,0),"Completar hasta 3ra sem. para evaluar a Probacionista"))</f>
        <v/>
      </c>
      <c r="AQ906" s="40"/>
      <c r="AR906" s="40"/>
      <c r="AS906" s="40"/>
      <c r="AT906" s="29"/>
      <c r="AU906" s="56"/>
      <c r="AV906" s="56"/>
      <c r="AW906" s="56"/>
      <c r="AX906" s="249" t="str">
        <f>IF(V906="","",EOMONTH(EDATE(Tabla1[[#This Row],[Fecha Finalización]],2),0))</f>
        <v/>
      </c>
      <c r="AY906" s="40"/>
      <c r="AZ906" s="250" t="str">
        <f>IF(V906="","",EOMONTH(EDATE(Tabla1[[#This Row],[Fecha Finalización]],3),0))</f>
        <v/>
      </c>
      <c r="BA906" s="40"/>
      <c r="BB906" s="40"/>
      <c r="BC906" s="237"/>
      <c r="BD906" s="235" t="str">
        <f>IF(F906="","",Tabla1[[#This Row],[sem 01]]&amp;Tabla1[[#This Row],[sem 02]]&amp;Tabla1[[#This Row],[sem 03]])</f>
        <v/>
      </c>
      <c r="BE906" s="236"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9"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10"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10"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10" t="str">
        <f>IF(Tabla1[[#This Row],[Fecha Inicio grupo]]="","",IFERROR(VLOOKUP(Tabla1[[#This Row],[Mes de Alta como miembro]],Parámetros!$AM$2:$AN$16,2,0),"01/01/1900"))</f>
        <v/>
      </c>
    </row>
    <row r="907" spans="1:63" ht="14.45">
      <c r="A907" s="69">
        <v>904</v>
      </c>
      <c r="B907" s="30"/>
      <c r="C907" s="35"/>
      <c r="D907" s="43"/>
      <c r="E907" s="65"/>
      <c r="F907" s="46"/>
      <c r="G907" s="46"/>
      <c r="H907" s="165"/>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1"/>
      <c r="P907" s="35"/>
      <c r="Q907" s="68"/>
      <c r="R907" s="68"/>
      <c r="S907" s="68"/>
      <c r="T907" s="68"/>
      <c r="U907" s="244" t="str">
        <f>IF(F907="","",Tabla1[[#This Row],[Fecha Inicio grupo]]+3*7-7)</f>
        <v/>
      </c>
      <c r="V907" s="245"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6"/>
      <c r="AP907" s="247" t="str">
        <f>IF(F907="","",IFERROR(VLOOKUP(SUBSTITUTE(SUBSTITUTE(Tabla1[[#This Row],[Uso Sistemas]],"T","P"),"N","F"),Parámetros!$M$2:$N$17,2,0),"Completar hasta 3ra sem. para evaluar a Probacionista"))</f>
        <v/>
      </c>
      <c r="AQ907" s="40"/>
      <c r="AR907" s="40"/>
      <c r="AS907" s="40"/>
      <c r="AT907" s="29"/>
      <c r="AU907" s="56"/>
      <c r="AV907" s="56"/>
      <c r="AW907" s="56"/>
      <c r="AX907" s="249" t="str">
        <f>IF(V907="","",EOMONTH(EDATE(Tabla1[[#This Row],[Fecha Finalización]],2),0))</f>
        <v/>
      </c>
      <c r="AY907" s="40"/>
      <c r="AZ907" s="250" t="str">
        <f>IF(V907="","",EOMONTH(EDATE(Tabla1[[#This Row],[Fecha Finalización]],3),0))</f>
        <v/>
      </c>
      <c r="BA907" s="40"/>
      <c r="BB907" s="40"/>
      <c r="BC907" s="237"/>
      <c r="BD907" s="235" t="str">
        <f>IF(F907="","",Tabla1[[#This Row],[sem 01]]&amp;Tabla1[[#This Row],[sem 02]]&amp;Tabla1[[#This Row],[sem 03]])</f>
        <v/>
      </c>
      <c r="BE907" s="236"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9"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10"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10"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10" t="str">
        <f>IF(Tabla1[[#This Row],[Fecha Inicio grupo]]="","",IFERROR(VLOOKUP(Tabla1[[#This Row],[Mes de Alta como miembro]],Parámetros!$AM$2:$AN$16,2,0),"01/01/1900"))</f>
        <v/>
      </c>
    </row>
    <row r="908" spans="1:63" ht="14.45">
      <c r="A908" s="69">
        <v>905</v>
      </c>
      <c r="B908" s="30"/>
      <c r="C908" s="35"/>
      <c r="D908" s="43"/>
      <c r="E908" s="65"/>
      <c r="F908" s="46"/>
      <c r="G908" s="46"/>
      <c r="H908" s="165"/>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1"/>
      <c r="P908" s="35"/>
      <c r="Q908" s="68"/>
      <c r="R908" s="68"/>
      <c r="S908" s="68"/>
      <c r="T908" s="68"/>
      <c r="U908" s="244" t="str">
        <f>IF(F908="","",Tabla1[[#This Row],[Fecha Inicio grupo]]+3*7-7)</f>
        <v/>
      </c>
      <c r="V908" s="245"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6"/>
      <c r="AP908" s="247" t="str">
        <f>IF(F908="","",IFERROR(VLOOKUP(SUBSTITUTE(SUBSTITUTE(Tabla1[[#This Row],[Uso Sistemas]],"T","P"),"N","F"),Parámetros!$M$2:$N$17,2,0),"Completar hasta 3ra sem. para evaluar a Probacionista"))</f>
        <v/>
      </c>
      <c r="AQ908" s="40"/>
      <c r="AR908" s="40"/>
      <c r="AS908" s="40"/>
      <c r="AT908" s="29"/>
      <c r="AU908" s="56"/>
      <c r="AV908" s="56"/>
      <c r="AW908" s="56"/>
      <c r="AX908" s="249" t="str">
        <f>IF(V908="","",EOMONTH(EDATE(Tabla1[[#This Row],[Fecha Finalización]],2),0))</f>
        <v/>
      </c>
      <c r="AY908" s="40"/>
      <c r="AZ908" s="250" t="str">
        <f>IF(V908="","",EOMONTH(EDATE(Tabla1[[#This Row],[Fecha Finalización]],3),0))</f>
        <v/>
      </c>
      <c r="BA908" s="40"/>
      <c r="BB908" s="40"/>
      <c r="BC908" s="237"/>
      <c r="BD908" s="235" t="str">
        <f>IF(F908="","",Tabla1[[#This Row],[sem 01]]&amp;Tabla1[[#This Row],[sem 02]]&amp;Tabla1[[#This Row],[sem 03]])</f>
        <v/>
      </c>
      <c r="BE908" s="236"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9"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10"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10"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10" t="str">
        <f>IF(Tabla1[[#This Row],[Fecha Inicio grupo]]="","",IFERROR(VLOOKUP(Tabla1[[#This Row],[Mes de Alta como miembro]],Parámetros!$AM$2:$AN$16,2,0),"01/01/1900"))</f>
        <v/>
      </c>
    </row>
    <row r="909" spans="1:63" ht="14.45">
      <c r="A909" s="69">
        <v>906</v>
      </c>
      <c r="B909" s="30"/>
      <c r="C909" s="35"/>
      <c r="D909" s="43"/>
      <c r="E909" s="65"/>
      <c r="F909" s="46"/>
      <c r="G909" s="46"/>
      <c r="H909" s="165"/>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1"/>
      <c r="P909" s="35"/>
      <c r="Q909" s="68"/>
      <c r="R909" s="68"/>
      <c r="S909" s="68"/>
      <c r="T909" s="68"/>
      <c r="U909" s="244" t="str">
        <f>IF(F909="","",Tabla1[[#This Row],[Fecha Inicio grupo]]+3*7-7)</f>
        <v/>
      </c>
      <c r="V909" s="245"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6"/>
      <c r="AP909" s="247" t="str">
        <f>IF(F909="","",IFERROR(VLOOKUP(SUBSTITUTE(SUBSTITUTE(Tabla1[[#This Row],[Uso Sistemas]],"T","P"),"N","F"),Parámetros!$M$2:$N$17,2,0),"Completar hasta 3ra sem. para evaluar a Probacionista"))</f>
        <v/>
      </c>
      <c r="AQ909" s="40"/>
      <c r="AR909" s="40"/>
      <c r="AS909" s="40"/>
      <c r="AT909" s="29"/>
      <c r="AU909" s="56"/>
      <c r="AV909" s="56"/>
      <c r="AW909" s="56"/>
      <c r="AX909" s="249" t="str">
        <f>IF(V909="","",EOMONTH(EDATE(Tabla1[[#This Row],[Fecha Finalización]],2),0))</f>
        <v/>
      </c>
      <c r="AY909" s="40"/>
      <c r="AZ909" s="250" t="str">
        <f>IF(V909="","",EOMONTH(EDATE(Tabla1[[#This Row],[Fecha Finalización]],3),0))</f>
        <v/>
      </c>
      <c r="BA909" s="40"/>
      <c r="BB909" s="40"/>
      <c r="BC909" s="237"/>
      <c r="BD909" s="235" t="str">
        <f>IF(F909="","",Tabla1[[#This Row],[sem 01]]&amp;Tabla1[[#This Row],[sem 02]]&amp;Tabla1[[#This Row],[sem 03]])</f>
        <v/>
      </c>
      <c r="BE909" s="236"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9"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10"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10"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10" t="str">
        <f>IF(Tabla1[[#This Row],[Fecha Inicio grupo]]="","",IFERROR(VLOOKUP(Tabla1[[#This Row],[Mes de Alta como miembro]],Parámetros!$AM$2:$AN$16,2,0),"01/01/1900"))</f>
        <v/>
      </c>
    </row>
    <row r="910" spans="1:63" ht="14.45">
      <c r="A910" s="69">
        <v>907</v>
      </c>
      <c r="B910" s="30"/>
      <c r="C910" s="35"/>
      <c r="D910" s="43"/>
      <c r="E910" s="65"/>
      <c r="F910" s="46"/>
      <c r="G910" s="46"/>
      <c r="H910" s="165"/>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1"/>
      <c r="P910" s="35"/>
      <c r="Q910" s="68"/>
      <c r="R910" s="68"/>
      <c r="S910" s="68"/>
      <c r="T910" s="68"/>
      <c r="U910" s="244" t="str">
        <f>IF(F910="","",Tabla1[[#This Row],[Fecha Inicio grupo]]+3*7-7)</f>
        <v/>
      </c>
      <c r="V910" s="245"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6"/>
      <c r="AP910" s="247" t="str">
        <f>IF(F910="","",IFERROR(VLOOKUP(SUBSTITUTE(SUBSTITUTE(Tabla1[[#This Row],[Uso Sistemas]],"T","P"),"N","F"),Parámetros!$M$2:$N$17,2,0),"Completar hasta 3ra sem. para evaluar a Probacionista"))</f>
        <v/>
      </c>
      <c r="AQ910" s="40"/>
      <c r="AR910" s="40"/>
      <c r="AS910" s="40"/>
      <c r="AT910" s="29"/>
      <c r="AU910" s="56"/>
      <c r="AV910" s="56"/>
      <c r="AW910" s="56"/>
      <c r="AX910" s="249" t="str">
        <f>IF(V910="","",EOMONTH(EDATE(Tabla1[[#This Row],[Fecha Finalización]],2),0))</f>
        <v/>
      </c>
      <c r="AY910" s="40"/>
      <c r="AZ910" s="250" t="str">
        <f>IF(V910="","",EOMONTH(EDATE(Tabla1[[#This Row],[Fecha Finalización]],3),0))</f>
        <v/>
      </c>
      <c r="BA910" s="40"/>
      <c r="BB910" s="40"/>
      <c r="BC910" s="237"/>
      <c r="BD910" s="235" t="str">
        <f>IF(F910="","",Tabla1[[#This Row],[sem 01]]&amp;Tabla1[[#This Row],[sem 02]]&amp;Tabla1[[#This Row],[sem 03]])</f>
        <v/>
      </c>
      <c r="BE910" s="236"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9"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10"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10"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10" t="str">
        <f>IF(Tabla1[[#This Row],[Fecha Inicio grupo]]="","",IFERROR(VLOOKUP(Tabla1[[#This Row],[Mes de Alta como miembro]],Parámetros!$AM$2:$AN$16,2,0),"01/01/1900"))</f>
        <v/>
      </c>
    </row>
    <row r="911" spans="1:63" ht="14.45">
      <c r="A911" s="69">
        <v>908</v>
      </c>
      <c r="B911" s="30"/>
      <c r="C911" s="35"/>
      <c r="D911" s="43"/>
      <c r="E911" s="65"/>
      <c r="F911" s="46"/>
      <c r="G911" s="46"/>
      <c r="H911" s="165"/>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1"/>
      <c r="P911" s="35"/>
      <c r="Q911" s="68"/>
      <c r="R911" s="68"/>
      <c r="S911" s="68"/>
      <c r="T911" s="68"/>
      <c r="U911" s="244" t="str">
        <f>IF(F911="","",Tabla1[[#This Row],[Fecha Inicio grupo]]+3*7-7)</f>
        <v/>
      </c>
      <c r="V911" s="245"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6"/>
      <c r="AP911" s="247" t="str">
        <f>IF(F911="","",IFERROR(VLOOKUP(SUBSTITUTE(SUBSTITUTE(Tabla1[[#This Row],[Uso Sistemas]],"T","P"),"N","F"),Parámetros!$M$2:$N$17,2,0),"Completar hasta 3ra sem. para evaluar a Probacionista"))</f>
        <v/>
      </c>
      <c r="AQ911" s="40"/>
      <c r="AR911" s="40"/>
      <c r="AS911" s="40"/>
      <c r="AT911" s="29"/>
      <c r="AU911" s="56"/>
      <c r="AV911" s="56"/>
      <c r="AW911" s="56"/>
      <c r="AX911" s="249" t="str">
        <f>IF(V911="","",EOMONTH(EDATE(Tabla1[[#This Row],[Fecha Finalización]],2),0))</f>
        <v/>
      </c>
      <c r="AY911" s="40"/>
      <c r="AZ911" s="250" t="str">
        <f>IF(V911="","",EOMONTH(EDATE(Tabla1[[#This Row],[Fecha Finalización]],3),0))</f>
        <v/>
      </c>
      <c r="BA911" s="40"/>
      <c r="BB911" s="40"/>
      <c r="BC911" s="237"/>
      <c r="BD911" s="235" t="str">
        <f>IF(F911="","",Tabla1[[#This Row],[sem 01]]&amp;Tabla1[[#This Row],[sem 02]]&amp;Tabla1[[#This Row],[sem 03]])</f>
        <v/>
      </c>
      <c r="BE911" s="236"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9"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10"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10"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10" t="str">
        <f>IF(Tabla1[[#This Row],[Fecha Inicio grupo]]="","",IFERROR(VLOOKUP(Tabla1[[#This Row],[Mes de Alta como miembro]],Parámetros!$AM$2:$AN$16,2,0),"01/01/1900"))</f>
        <v/>
      </c>
    </row>
    <row r="912" spans="1:63" ht="14.45">
      <c r="A912" s="69">
        <v>909</v>
      </c>
      <c r="B912" s="30"/>
      <c r="C912" s="35"/>
      <c r="D912" s="43"/>
      <c r="E912" s="65"/>
      <c r="F912" s="46"/>
      <c r="G912" s="46"/>
      <c r="H912" s="165"/>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1"/>
      <c r="P912" s="35"/>
      <c r="Q912" s="68"/>
      <c r="R912" s="68"/>
      <c r="S912" s="68"/>
      <c r="T912" s="68"/>
      <c r="U912" s="244" t="str">
        <f>IF(F912="","",Tabla1[[#This Row],[Fecha Inicio grupo]]+3*7-7)</f>
        <v/>
      </c>
      <c r="V912" s="245"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6"/>
      <c r="AP912" s="247" t="str">
        <f>IF(F912="","",IFERROR(VLOOKUP(SUBSTITUTE(SUBSTITUTE(Tabla1[[#This Row],[Uso Sistemas]],"T","P"),"N","F"),Parámetros!$M$2:$N$17,2,0),"Completar hasta 3ra sem. para evaluar a Probacionista"))</f>
        <v/>
      </c>
      <c r="AQ912" s="40"/>
      <c r="AR912" s="40"/>
      <c r="AS912" s="40"/>
      <c r="AT912" s="29"/>
      <c r="AU912" s="56"/>
      <c r="AV912" s="56"/>
      <c r="AW912" s="56"/>
      <c r="AX912" s="249" t="str">
        <f>IF(V912="","",EOMONTH(EDATE(Tabla1[[#This Row],[Fecha Finalización]],2),0))</f>
        <v/>
      </c>
      <c r="AY912" s="40"/>
      <c r="AZ912" s="250" t="str">
        <f>IF(V912="","",EOMONTH(EDATE(Tabla1[[#This Row],[Fecha Finalización]],3),0))</f>
        <v/>
      </c>
      <c r="BA912" s="40"/>
      <c r="BB912" s="40"/>
      <c r="BC912" s="237"/>
      <c r="BD912" s="235" t="str">
        <f>IF(F912="","",Tabla1[[#This Row],[sem 01]]&amp;Tabla1[[#This Row],[sem 02]]&amp;Tabla1[[#This Row],[sem 03]])</f>
        <v/>
      </c>
      <c r="BE912" s="236"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9"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10"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10"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10" t="str">
        <f>IF(Tabla1[[#This Row],[Fecha Inicio grupo]]="","",IFERROR(VLOOKUP(Tabla1[[#This Row],[Mes de Alta como miembro]],Parámetros!$AM$2:$AN$16,2,0),"01/01/1900"))</f>
        <v/>
      </c>
    </row>
    <row r="913" spans="1:63" ht="14.45">
      <c r="A913" s="69">
        <v>910</v>
      </c>
      <c r="B913" s="30"/>
      <c r="C913" s="35"/>
      <c r="D913" s="43"/>
      <c r="E913" s="65"/>
      <c r="F913" s="46"/>
      <c r="G913" s="46"/>
      <c r="H913" s="165"/>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1"/>
      <c r="P913" s="35"/>
      <c r="Q913" s="68"/>
      <c r="R913" s="68"/>
      <c r="S913" s="68"/>
      <c r="T913" s="68"/>
      <c r="U913" s="244" t="str">
        <f>IF(F913="","",Tabla1[[#This Row],[Fecha Inicio grupo]]+3*7-7)</f>
        <v/>
      </c>
      <c r="V913" s="245"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6"/>
      <c r="AP913" s="247" t="str">
        <f>IF(F913="","",IFERROR(VLOOKUP(SUBSTITUTE(SUBSTITUTE(Tabla1[[#This Row],[Uso Sistemas]],"T","P"),"N","F"),Parámetros!$M$2:$N$17,2,0),"Completar hasta 3ra sem. para evaluar a Probacionista"))</f>
        <v/>
      </c>
      <c r="AQ913" s="40"/>
      <c r="AR913" s="40"/>
      <c r="AS913" s="40"/>
      <c r="AT913" s="29"/>
      <c r="AU913" s="56"/>
      <c r="AV913" s="56"/>
      <c r="AW913" s="56"/>
      <c r="AX913" s="249" t="str">
        <f>IF(V913="","",EOMONTH(EDATE(Tabla1[[#This Row],[Fecha Finalización]],2),0))</f>
        <v/>
      </c>
      <c r="AY913" s="40"/>
      <c r="AZ913" s="250" t="str">
        <f>IF(V913="","",EOMONTH(EDATE(Tabla1[[#This Row],[Fecha Finalización]],3),0))</f>
        <v/>
      </c>
      <c r="BA913" s="40"/>
      <c r="BB913" s="40"/>
      <c r="BC913" s="237"/>
      <c r="BD913" s="235" t="str">
        <f>IF(F913="","",Tabla1[[#This Row],[sem 01]]&amp;Tabla1[[#This Row],[sem 02]]&amp;Tabla1[[#This Row],[sem 03]])</f>
        <v/>
      </c>
      <c r="BE913" s="236"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9"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10"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10"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10" t="str">
        <f>IF(Tabla1[[#This Row],[Fecha Inicio grupo]]="","",IFERROR(VLOOKUP(Tabla1[[#This Row],[Mes de Alta como miembro]],Parámetros!$AM$2:$AN$16,2,0),"01/01/1900"))</f>
        <v/>
      </c>
    </row>
    <row r="914" spans="1:63" ht="14.45">
      <c r="A914" s="69">
        <v>911</v>
      </c>
      <c r="B914" s="30"/>
      <c r="C914" s="35"/>
      <c r="D914" s="43"/>
      <c r="E914" s="65"/>
      <c r="F914" s="46"/>
      <c r="G914" s="46"/>
      <c r="H914" s="165"/>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1"/>
      <c r="P914" s="35"/>
      <c r="Q914" s="68"/>
      <c r="R914" s="68"/>
      <c r="S914" s="68"/>
      <c r="T914" s="68"/>
      <c r="U914" s="244" t="str">
        <f>IF(F914="","",Tabla1[[#This Row],[Fecha Inicio grupo]]+3*7-7)</f>
        <v/>
      </c>
      <c r="V914" s="245"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6"/>
      <c r="AP914" s="247" t="str">
        <f>IF(F914="","",IFERROR(VLOOKUP(SUBSTITUTE(SUBSTITUTE(Tabla1[[#This Row],[Uso Sistemas]],"T","P"),"N","F"),Parámetros!$M$2:$N$17,2,0),"Completar hasta 3ra sem. para evaluar a Probacionista"))</f>
        <v/>
      </c>
      <c r="AQ914" s="40"/>
      <c r="AR914" s="40"/>
      <c r="AS914" s="40"/>
      <c r="AT914" s="29"/>
      <c r="AU914" s="56"/>
      <c r="AV914" s="56"/>
      <c r="AW914" s="56"/>
      <c r="AX914" s="249" t="str">
        <f>IF(V914="","",EOMONTH(EDATE(Tabla1[[#This Row],[Fecha Finalización]],2),0))</f>
        <v/>
      </c>
      <c r="AY914" s="40"/>
      <c r="AZ914" s="250" t="str">
        <f>IF(V914="","",EOMONTH(EDATE(Tabla1[[#This Row],[Fecha Finalización]],3),0))</f>
        <v/>
      </c>
      <c r="BA914" s="40"/>
      <c r="BB914" s="40"/>
      <c r="BC914" s="237"/>
      <c r="BD914" s="235" t="str">
        <f>IF(F914="","",Tabla1[[#This Row],[sem 01]]&amp;Tabla1[[#This Row],[sem 02]]&amp;Tabla1[[#This Row],[sem 03]])</f>
        <v/>
      </c>
      <c r="BE914" s="236"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9"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10"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10"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10" t="str">
        <f>IF(Tabla1[[#This Row],[Fecha Inicio grupo]]="","",IFERROR(VLOOKUP(Tabla1[[#This Row],[Mes de Alta como miembro]],Parámetros!$AM$2:$AN$16,2,0),"01/01/1900"))</f>
        <v/>
      </c>
    </row>
    <row r="915" spans="1:63" ht="14.45">
      <c r="A915" s="69">
        <v>912</v>
      </c>
      <c r="B915" s="30"/>
      <c r="C915" s="35"/>
      <c r="D915" s="43"/>
      <c r="E915" s="65"/>
      <c r="F915" s="46"/>
      <c r="G915" s="46"/>
      <c r="H915" s="165"/>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1"/>
      <c r="P915" s="35"/>
      <c r="Q915" s="68"/>
      <c r="R915" s="68"/>
      <c r="S915" s="68"/>
      <c r="T915" s="68"/>
      <c r="U915" s="244" t="str">
        <f>IF(F915="","",Tabla1[[#This Row],[Fecha Inicio grupo]]+3*7-7)</f>
        <v/>
      </c>
      <c r="V915" s="245"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6"/>
      <c r="AP915" s="247" t="str">
        <f>IF(F915="","",IFERROR(VLOOKUP(SUBSTITUTE(SUBSTITUTE(Tabla1[[#This Row],[Uso Sistemas]],"T","P"),"N","F"),Parámetros!$M$2:$N$17,2,0),"Completar hasta 3ra sem. para evaluar a Probacionista"))</f>
        <v/>
      </c>
      <c r="AQ915" s="40"/>
      <c r="AR915" s="40"/>
      <c r="AS915" s="40"/>
      <c r="AT915" s="29"/>
      <c r="AU915" s="56"/>
      <c r="AV915" s="56"/>
      <c r="AW915" s="56"/>
      <c r="AX915" s="249" t="str">
        <f>IF(V915="","",EOMONTH(EDATE(Tabla1[[#This Row],[Fecha Finalización]],2),0))</f>
        <v/>
      </c>
      <c r="AY915" s="40"/>
      <c r="AZ915" s="250" t="str">
        <f>IF(V915="","",EOMONTH(EDATE(Tabla1[[#This Row],[Fecha Finalización]],3),0))</f>
        <v/>
      </c>
      <c r="BA915" s="40"/>
      <c r="BB915" s="40"/>
      <c r="BC915" s="237"/>
      <c r="BD915" s="235" t="str">
        <f>IF(F915="","",Tabla1[[#This Row],[sem 01]]&amp;Tabla1[[#This Row],[sem 02]]&amp;Tabla1[[#This Row],[sem 03]])</f>
        <v/>
      </c>
      <c r="BE915" s="236"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9"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10"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10"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10" t="str">
        <f>IF(Tabla1[[#This Row],[Fecha Inicio grupo]]="","",IFERROR(VLOOKUP(Tabla1[[#This Row],[Mes de Alta como miembro]],Parámetros!$AM$2:$AN$16,2,0),"01/01/1900"))</f>
        <v/>
      </c>
    </row>
    <row r="916" spans="1:63" ht="14.45">
      <c r="A916" s="69">
        <v>913</v>
      </c>
      <c r="B916" s="30"/>
      <c r="C916" s="35"/>
      <c r="D916" s="43"/>
      <c r="E916" s="65"/>
      <c r="F916" s="46"/>
      <c r="G916" s="46"/>
      <c r="H916" s="165"/>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1"/>
      <c r="P916" s="35"/>
      <c r="Q916" s="68"/>
      <c r="R916" s="68"/>
      <c r="S916" s="68"/>
      <c r="T916" s="68"/>
      <c r="U916" s="244" t="str">
        <f>IF(F916="","",Tabla1[[#This Row],[Fecha Inicio grupo]]+3*7-7)</f>
        <v/>
      </c>
      <c r="V916" s="245"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6"/>
      <c r="AP916" s="247" t="str">
        <f>IF(F916="","",IFERROR(VLOOKUP(SUBSTITUTE(SUBSTITUTE(Tabla1[[#This Row],[Uso Sistemas]],"T","P"),"N","F"),Parámetros!$M$2:$N$17,2,0),"Completar hasta 3ra sem. para evaluar a Probacionista"))</f>
        <v/>
      </c>
      <c r="AQ916" s="40"/>
      <c r="AR916" s="40"/>
      <c r="AS916" s="40"/>
      <c r="AT916" s="29"/>
      <c r="AU916" s="56"/>
      <c r="AV916" s="56"/>
      <c r="AW916" s="56"/>
      <c r="AX916" s="249" t="str">
        <f>IF(V916="","",EOMONTH(EDATE(Tabla1[[#This Row],[Fecha Finalización]],2),0))</f>
        <v/>
      </c>
      <c r="AY916" s="40"/>
      <c r="AZ916" s="250" t="str">
        <f>IF(V916="","",EOMONTH(EDATE(Tabla1[[#This Row],[Fecha Finalización]],3),0))</f>
        <v/>
      </c>
      <c r="BA916" s="40"/>
      <c r="BB916" s="40"/>
      <c r="BC916" s="237"/>
      <c r="BD916" s="235" t="str">
        <f>IF(F916="","",Tabla1[[#This Row],[sem 01]]&amp;Tabla1[[#This Row],[sem 02]]&amp;Tabla1[[#This Row],[sem 03]])</f>
        <v/>
      </c>
      <c r="BE916" s="236"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9"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10"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10"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10" t="str">
        <f>IF(Tabla1[[#This Row],[Fecha Inicio grupo]]="","",IFERROR(VLOOKUP(Tabla1[[#This Row],[Mes de Alta como miembro]],Parámetros!$AM$2:$AN$16,2,0),"01/01/1900"))</f>
        <v/>
      </c>
    </row>
    <row r="917" spans="1:63" ht="14.45">
      <c r="A917" s="69">
        <v>914</v>
      </c>
      <c r="B917" s="30"/>
      <c r="C917" s="35"/>
      <c r="D917" s="43"/>
      <c r="E917" s="65"/>
      <c r="F917" s="46"/>
      <c r="G917" s="46"/>
      <c r="H917" s="165"/>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1"/>
      <c r="P917" s="35"/>
      <c r="Q917" s="68"/>
      <c r="R917" s="68"/>
      <c r="S917" s="68"/>
      <c r="T917" s="68"/>
      <c r="U917" s="244" t="str">
        <f>IF(F917="","",Tabla1[[#This Row],[Fecha Inicio grupo]]+3*7-7)</f>
        <v/>
      </c>
      <c r="V917" s="245"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6"/>
      <c r="AP917" s="247" t="str">
        <f>IF(F917="","",IFERROR(VLOOKUP(SUBSTITUTE(SUBSTITUTE(Tabla1[[#This Row],[Uso Sistemas]],"T","P"),"N","F"),Parámetros!$M$2:$N$17,2,0),"Completar hasta 3ra sem. para evaluar a Probacionista"))</f>
        <v/>
      </c>
      <c r="AQ917" s="40"/>
      <c r="AR917" s="40"/>
      <c r="AS917" s="40"/>
      <c r="AT917" s="29"/>
      <c r="AU917" s="56"/>
      <c r="AV917" s="56"/>
      <c r="AW917" s="56"/>
      <c r="AX917" s="249" t="str">
        <f>IF(V917="","",EOMONTH(EDATE(Tabla1[[#This Row],[Fecha Finalización]],2),0))</f>
        <v/>
      </c>
      <c r="AY917" s="40"/>
      <c r="AZ917" s="250" t="str">
        <f>IF(V917="","",EOMONTH(EDATE(Tabla1[[#This Row],[Fecha Finalización]],3),0))</f>
        <v/>
      </c>
      <c r="BA917" s="40"/>
      <c r="BB917" s="40"/>
      <c r="BC917" s="237"/>
      <c r="BD917" s="235" t="str">
        <f>IF(F917="","",Tabla1[[#This Row],[sem 01]]&amp;Tabla1[[#This Row],[sem 02]]&amp;Tabla1[[#This Row],[sem 03]])</f>
        <v/>
      </c>
      <c r="BE917" s="236"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9"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10"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10"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10" t="str">
        <f>IF(Tabla1[[#This Row],[Fecha Inicio grupo]]="","",IFERROR(VLOOKUP(Tabla1[[#This Row],[Mes de Alta como miembro]],Parámetros!$AM$2:$AN$16,2,0),"01/01/1900"))</f>
        <v/>
      </c>
    </row>
    <row r="918" spans="1:63" ht="14.45">
      <c r="A918" s="69">
        <v>915</v>
      </c>
      <c r="B918" s="30"/>
      <c r="C918" s="35"/>
      <c r="D918" s="43"/>
      <c r="E918" s="65"/>
      <c r="F918" s="46"/>
      <c r="G918" s="46"/>
      <c r="H918" s="165"/>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1"/>
      <c r="P918" s="35"/>
      <c r="Q918" s="68"/>
      <c r="R918" s="68"/>
      <c r="S918" s="68"/>
      <c r="T918" s="68"/>
      <c r="U918" s="244" t="str">
        <f>IF(F918="","",Tabla1[[#This Row],[Fecha Inicio grupo]]+3*7-7)</f>
        <v/>
      </c>
      <c r="V918" s="245"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6"/>
      <c r="AP918" s="247" t="str">
        <f>IF(F918="","",IFERROR(VLOOKUP(SUBSTITUTE(SUBSTITUTE(Tabla1[[#This Row],[Uso Sistemas]],"T","P"),"N","F"),Parámetros!$M$2:$N$17,2,0),"Completar hasta 3ra sem. para evaluar a Probacionista"))</f>
        <v/>
      </c>
      <c r="AQ918" s="40"/>
      <c r="AR918" s="40"/>
      <c r="AS918" s="40"/>
      <c r="AT918" s="29"/>
      <c r="AU918" s="56"/>
      <c r="AV918" s="56"/>
      <c r="AW918" s="56"/>
      <c r="AX918" s="249" t="str">
        <f>IF(V918="","",EOMONTH(EDATE(Tabla1[[#This Row],[Fecha Finalización]],2),0))</f>
        <v/>
      </c>
      <c r="AY918" s="40"/>
      <c r="AZ918" s="250" t="str">
        <f>IF(V918="","",EOMONTH(EDATE(Tabla1[[#This Row],[Fecha Finalización]],3),0))</f>
        <v/>
      </c>
      <c r="BA918" s="40"/>
      <c r="BB918" s="40"/>
      <c r="BC918" s="237"/>
      <c r="BD918" s="235" t="str">
        <f>IF(F918="","",Tabla1[[#This Row],[sem 01]]&amp;Tabla1[[#This Row],[sem 02]]&amp;Tabla1[[#This Row],[sem 03]])</f>
        <v/>
      </c>
      <c r="BE918" s="236"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9"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10"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10"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10" t="str">
        <f>IF(Tabla1[[#This Row],[Fecha Inicio grupo]]="","",IFERROR(VLOOKUP(Tabla1[[#This Row],[Mes de Alta como miembro]],Parámetros!$AM$2:$AN$16,2,0),"01/01/1900"))</f>
        <v/>
      </c>
    </row>
    <row r="919" spans="1:63" ht="14.45">
      <c r="A919" s="69">
        <v>916</v>
      </c>
      <c r="B919" s="30"/>
      <c r="C919" s="35"/>
      <c r="D919" s="43"/>
      <c r="E919" s="65"/>
      <c r="F919" s="46"/>
      <c r="G919" s="46"/>
      <c r="H919" s="165"/>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1"/>
      <c r="P919" s="35"/>
      <c r="Q919" s="68"/>
      <c r="R919" s="68"/>
      <c r="S919" s="68"/>
      <c r="T919" s="68"/>
      <c r="U919" s="244" t="str">
        <f>IF(F919="","",Tabla1[[#This Row],[Fecha Inicio grupo]]+3*7-7)</f>
        <v/>
      </c>
      <c r="V919" s="245"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6"/>
      <c r="AP919" s="247" t="str">
        <f>IF(F919="","",IFERROR(VLOOKUP(SUBSTITUTE(SUBSTITUTE(Tabla1[[#This Row],[Uso Sistemas]],"T","P"),"N","F"),Parámetros!$M$2:$N$17,2,0),"Completar hasta 3ra sem. para evaluar a Probacionista"))</f>
        <v/>
      </c>
      <c r="AQ919" s="40"/>
      <c r="AR919" s="40"/>
      <c r="AS919" s="40"/>
      <c r="AT919" s="29"/>
      <c r="AU919" s="56"/>
      <c r="AV919" s="56"/>
      <c r="AW919" s="56"/>
      <c r="AX919" s="249" t="str">
        <f>IF(V919="","",EOMONTH(EDATE(Tabla1[[#This Row],[Fecha Finalización]],2),0))</f>
        <v/>
      </c>
      <c r="AY919" s="40"/>
      <c r="AZ919" s="250" t="str">
        <f>IF(V919="","",EOMONTH(EDATE(Tabla1[[#This Row],[Fecha Finalización]],3),0))</f>
        <v/>
      </c>
      <c r="BA919" s="40"/>
      <c r="BB919" s="40"/>
      <c r="BC919" s="237"/>
      <c r="BD919" s="235" t="str">
        <f>IF(F919="","",Tabla1[[#This Row],[sem 01]]&amp;Tabla1[[#This Row],[sem 02]]&amp;Tabla1[[#This Row],[sem 03]])</f>
        <v/>
      </c>
      <c r="BE919" s="236"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9"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10"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10"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10" t="str">
        <f>IF(Tabla1[[#This Row],[Fecha Inicio grupo]]="","",IFERROR(VLOOKUP(Tabla1[[#This Row],[Mes de Alta como miembro]],Parámetros!$AM$2:$AN$16,2,0),"01/01/1900"))</f>
        <v/>
      </c>
    </row>
    <row r="920" spans="1:63" ht="14.45">
      <c r="A920" s="69">
        <v>917</v>
      </c>
      <c r="B920" s="30"/>
      <c r="C920" s="35"/>
      <c r="D920" s="43"/>
      <c r="E920" s="65"/>
      <c r="F920" s="46"/>
      <c r="G920" s="46"/>
      <c r="H920" s="165"/>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1"/>
      <c r="P920" s="35"/>
      <c r="Q920" s="68"/>
      <c r="R920" s="68"/>
      <c r="S920" s="68"/>
      <c r="T920" s="68"/>
      <c r="U920" s="244" t="str">
        <f>IF(F920="","",Tabla1[[#This Row],[Fecha Inicio grupo]]+3*7-7)</f>
        <v/>
      </c>
      <c r="V920" s="245"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6"/>
      <c r="AP920" s="247" t="str">
        <f>IF(F920="","",IFERROR(VLOOKUP(SUBSTITUTE(SUBSTITUTE(Tabla1[[#This Row],[Uso Sistemas]],"T","P"),"N","F"),Parámetros!$M$2:$N$17,2,0),"Completar hasta 3ra sem. para evaluar a Probacionista"))</f>
        <v/>
      </c>
      <c r="AQ920" s="40"/>
      <c r="AR920" s="40"/>
      <c r="AS920" s="40"/>
      <c r="AT920" s="29"/>
      <c r="AU920" s="56"/>
      <c r="AV920" s="56"/>
      <c r="AW920" s="56"/>
      <c r="AX920" s="249" t="str">
        <f>IF(V920="","",EOMONTH(EDATE(Tabla1[[#This Row],[Fecha Finalización]],2),0))</f>
        <v/>
      </c>
      <c r="AY920" s="40"/>
      <c r="AZ920" s="250" t="str">
        <f>IF(V920="","",EOMONTH(EDATE(Tabla1[[#This Row],[Fecha Finalización]],3),0))</f>
        <v/>
      </c>
      <c r="BA920" s="40"/>
      <c r="BB920" s="40"/>
      <c r="BC920" s="237"/>
      <c r="BD920" s="235" t="str">
        <f>IF(F920="","",Tabla1[[#This Row],[sem 01]]&amp;Tabla1[[#This Row],[sem 02]]&amp;Tabla1[[#This Row],[sem 03]])</f>
        <v/>
      </c>
      <c r="BE920" s="236"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9"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10"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10"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10" t="str">
        <f>IF(Tabla1[[#This Row],[Fecha Inicio grupo]]="","",IFERROR(VLOOKUP(Tabla1[[#This Row],[Mes de Alta como miembro]],Parámetros!$AM$2:$AN$16,2,0),"01/01/1900"))</f>
        <v/>
      </c>
    </row>
    <row r="921" spans="1:63" ht="14.45">
      <c r="A921" s="69">
        <v>918</v>
      </c>
      <c r="B921" s="30"/>
      <c r="C921" s="35"/>
      <c r="D921" s="43"/>
      <c r="E921" s="65"/>
      <c r="F921" s="46"/>
      <c r="G921" s="46"/>
      <c r="H921" s="165"/>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1"/>
      <c r="P921" s="35"/>
      <c r="Q921" s="68"/>
      <c r="R921" s="68"/>
      <c r="S921" s="68"/>
      <c r="T921" s="68"/>
      <c r="U921" s="244" t="str">
        <f>IF(F921="","",Tabla1[[#This Row],[Fecha Inicio grupo]]+3*7-7)</f>
        <v/>
      </c>
      <c r="V921" s="245"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6"/>
      <c r="AP921" s="247" t="str">
        <f>IF(F921="","",IFERROR(VLOOKUP(SUBSTITUTE(SUBSTITUTE(Tabla1[[#This Row],[Uso Sistemas]],"T","P"),"N","F"),Parámetros!$M$2:$N$17,2,0),"Completar hasta 3ra sem. para evaluar a Probacionista"))</f>
        <v/>
      </c>
      <c r="AQ921" s="40"/>
      <c r="AR921" s="40"/>
      <c r="AS921" s="40"/>
      <c r="AT921" s="29"/>
      <c r="AU921" s="56"/>
      <c r="AV921" s="56"/>
      <c r="AW921" s="56"/>
      <c r="AX921" s="249" t="str">
        <f>IF(V921="","",EOMONTH(EDATE(Tabla1[[#This Row],[Fecha Finalización]],2),0))</f>
        <v/>
      </c>
      <c r="AY921" s="40"/>
      <c r="AZ921" s="250" t="str">
        <f>IF(V921="","",EOMONTH(EDATE(Tabla1[[#This Row],[Fecha Finalización]],3),0))</f>
        <v/>
      </c>
      <c r="BA921" s="40"/>
      <c r="BB921" s="40"/>
      <c r="BC921" s="237"/>
      <c r="BD921" s="235" t="str">
        <f>IF(F921="","",Tabla1[[#This Row],[sem 01]]&amp;Tabla1[[#This Row],[sem 02]]&amp;Tabla1[[#This Row],[sem 03]])</f>
        <v/>
      </c>
      <c r="BE921" s="236"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9"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10"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10"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10" t="str">
        <f>IF(Tabla1[[#This Row],[Fecha Inicio grupo]]="","",IFERROR(VLOOKUP(Tabla1[[#This Row],[Mes de Alta como miembro]],Parámetros!$AM$2:$AN$16,2,0),"01/01/1900"))</f>
        <v/>
      </c>
    </row>
    <row r="922" spans="1:63" ht="14.45">
      <c r="A922" s="69">
        <v>919</v>
      </c>
      <c r="B922" s="30"/>
      <c r="C922" s="35"/>
      <c r="D922" s="43"/>
      <c r="E922" s="65"/>
      <c r="F922" s="46"/>
      <c r="G922" s="46"/>
      <c r="H922" s="165"/>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1"/>
      <c r="P922" s="35"/>
      <c r="Q922" s="68"/>
      <c r="R922" s="68"/>
      <c r="S922" s="68"/>
      <c r="T922" s="68"/>
      <c r="U922" s="244" t="str">
        <f>IF(F922="","",Tabla1[[#This Row],[Fecha Inicio grupo]]+3*7-7)</f>
        <v/>
      </c>
      <c r="V922" s="245"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6"/>
      <c r="AP922" s="247" t="str">
        <f>IF(F922="","",IFERROR(VLOOKUP(SUBSTITUTE(SUBSTITUTE(Tabla1[[#This Row],[Uso Sistemas]],"T","P"),"N","F"),Parámetros!$M$2:$N$17,2,0),"Completar hasta 3ra sem. para evaluar a Probacionista"))</f>
        <v/>
      </c>
      <c r="AQ922" s="40"/>
      <c r="AR922" s="40"/>
      <c r="AS922" s="40"/>
      <c r="AT922" s="29"/>
      <c r="AU922" s="56"/>
      <c r="AV922" s="56"/>
      <c r="AW922" s="56"/>
      <c r="AX922" s="249" t="str">
        <f>IF(V922="","",EOMONTH(EDATE(Tabla1[[#This Row],[Fecha Finalización]],2),0))</f>
        <v/>
      </c>
      <c r="AY922" s="40"/>
      <c r="AZ922" s="250" t="str">
        <f>IF(V922="","",EOMONTH(EDATE(Tabla1[[#This Row],[Fecha Finalización]],3),0))</f>
        <v/>
      </c>
      <c r="BA922" s="40"/>
      <c r="BB922" s="40"/>
      <c r="BC922" s="237"/>
      <c r="BD922" s="235" t="str">
        <f>IF(F922="","",Tabla1[[#This Row],[sem 01]]&amp;Tabla1[[#This Row],[sem 02]]&amp;Tabla1[[#This Row],[sem 03]])</f>
        <v/>
      </c>
      <c r="BE922" s="236"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9"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10"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10"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10" t="str">
        <f>IF(Tabla1[[#This Row],[Fecha Inicio grupo]]="","",IFERROR(VLOOKUP(Tabla1[[#This Row],[Mes de Alta como miembro]],Parámetros!$AM$2:$AN$16,2,0),"01/01/1900"))</f>
        <v/>
      </c>
    </row>
    <row r="923" spans="1:63" ht="14.45">
      <c r="A923" s="69">
        <v>920</v>
      </c>
      <c r="B923" s="30"/>
      <c r="C923" s="35"/>
      <c r="D923" s="43"/>
      <c r="E923" s="65"/>
      <c r="F923" s="46"/>
      <c r="G923" s="46"/>
      <c r="H923" s="165"/>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1"/>
      <c r="P923" s="35"/>
      <c r="Q923" s="68"/>
      <c r="R923" s="68"/>
      <c r="S923" s="68"/>
      <c r="T923" s="68"/>
      <c r="U923" s="244" t="str">
        <f>IF(F923="","",Tabla1[[#This Row],[Fecha Inicio grupo]]+3*7-7)</f>
        <v/>
      </c>
      <c r="V923" s="245"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6"/>
      <c r="AP923" s="247" t="str">
        <f>IF(F923="","",IFERROR(VLOOKUP(SUBSTITUTE(SUBSTITUTE(Tabla1[[#This Row],[Uso Sistemas]],"T","P"),"N","F"),Parámetros!$M$2:$N$17,2,0),"Completar hasta 3ra sem. para evaluar a Probacionista"))</f>
        <v/>
      </c>
      <c r="AQ923" s="40"/>
      <c r="AR923" s="40"/>
      <c r="AS923" s="40"/>
      <c r="AT923" s="29"/>
      <c r="AU923" s="56"/>
      <c r="AV923" s="56"/>
      <c r="AW923" s="56"/>
      <c r="AX923" s="249" t="str">
        <f>IF(V923="","",EOMONTH(EDATE(Tabla1[[#This Row],[Fecha Finalización]],2),0))</f>
        <v/>
      </c>
      <c r="AY923" s="40"/>
      <c r="AZ923" s="250" t="str">
        <f>IF(V923="","",EOMONTH(EDATE(Tabla1[[#This Row],[Fecha Finalización]],3),0))</f>
        <v/>
      </c>
      <c r="BA923" s="40"/>
      <c r="BB923" s="40"/>
      <c r="BC923" s="237"/>
      <c r="BD923" s="235" t="str">
        <f>IF(F923="","",Tabla1[[#This Row],[sem 01]]&amp;Tabla1[[#This Row],[sem 02]]&amp;Tabla1[[#This Row],[sem 03]])</f>
        <v/>
      </c>
      <c r="BE923" s="236"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9"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10"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10"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10" t="str">
        <f>IF(Tabla1[[#This Row],[Fecha Inicio grupo]]="","",IFERROR(VLOOKUP(Tabla1[[#This Row],[Mes de Alta como miembro]],Parámetros!$AM$2:$AN$16,2,0),"01/01/1900"))</f>
        <v/>
      </c>
    </row>
    <row r="924" spans="1:63" ht="14.45">
      <c r="A924" s="69">
        <v>921</v>
      </c>
      <c r="B924" s="30"/>
      <c r="C924" s="35"/>
      <c r="D924" s="43"/>
      <c r="E924" s="65"/>
      <c r="F924" s="46"/>
      <c r="G924" s="46"/>
      <c r="H924" s="165"/>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1"/>
      <c r="P924" s="35"/>
      <c r="Q924" s="68"/>
      <c r="R924" s="68"/>
      <c r="S924" s="68"/>
      <c r="T924" s="68"/>
      <c r="U924" s="244" t="str">
        <f>IF(F924="","",Tabla1[[#This Row],[Fecha Inicio grupo]]+3*7-7)</f>
        <v/>
      </c>
      <c r="V924" s="245"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6"/>
      <c r="AP924" s="247" t="str">
        <f>IF(F924="","",IFERROR(VLOOKUP(SUBSTITUTE(SUBSTITUTE(Tabla1[[#This Row],[Uso Sistemas]],"T","P"),"N","F"),Parámetros!$M$2:$N$17,2,0),"Completar hasta 3ra sem. para evaluar a Probacionista"))</f>
        <v/>
      </c>
      <c r="AQ924" s="40"/>
      <c r="AR924" s="40"/>
      <c r="AS924" s="40"/>
      <c r="AT924" s="29"/>
      <c r="AU924" s="56"/>
      <c r="AV924" s="56"/>
      <c r="AW924" s="56"/>
      <c r="AX924" s="249" t="str">
        <f>IF(V924="","",EOMONTH(EDATE(Tabla1[[#This Row],[Fecha Finalización]],2),0))</f>
        <v/>
      </c>
      <c r="AY924" s="40"/>
      <c r="AZ924" s="250" t="str">
        <f>IF(V924="","",EOMONTH(EDATE(Tabla1[[#This Row],[Fecha Finalización]],3),0))</f>
        <v/>
      </c>
      <c r="BA924" s="40"/>
      <c r="BB924" s="40"/>
      <c r="BC924" s="237"/>
      <c r="BD924" s="235" t="str">
        <f>IF(F924="","",Tabla1[[#This Row],[sem 01]]&amp;Tabla1[[#This Row],[sem 02]]&amp;Tabla1[[#This Row],[sem 03]])</f>
        <v/>
      </c>
      <c r="BE924" s="236"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9"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10"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10"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10" t="str">
        <f>IF(Tabla1[[#This Row],[Fecha Inicio grupo]]="","",IFERROR(VLOOKUP(Tabla1[[#This Row],[Mes de Alta como miembro]],Parámetros!$AM$2:$AN$16,2,0),"01/01/1900"))</f>
        <v/>
      </c>
    </row>
    <row r="925" spans="1:63" ht="14.45">
      <c r="A925" s="69">
        <v>922</v>
      </c>
      <c r="B925" s="30"/>
      <c r="C925" s="35"/>
      <c r="D925" s="43"/>
      <c r="E925" s="65"/>
      <c r="F925" s="46"/>
      <c r="G925" s="46"/>
      <c r="H925" s="165"/>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1"/>
      <c r="P925" s="35"/>
      <c r="Q925" s="68"/>
      <c r="R925" s="68"/>
      <c r="S925" s="68"/>
      <c r="T925" s="68"/>
      <c r="U925" s="244" t="str">
        <f>IF(F925="","",Tabla1[[#This Row],[Fecha Inicio grupo]]+3*7-7)</f>
        <v/>
      </c>
      <c r="V925" s="245"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6"/>
      <c r="AP925" s="247" t="str">
        <f>IF(F925="","",IFERROR(VLOOKUP(SUBSTITUTE(SUBSTITUTE(Tabla1[[#This Row],[Uso Sistemas]],"T","P"),"N","F"),Parámetros!$M$2:$N$17,2,0),"Completar hasta 3ra sem. para evaluar a Probacionista"))</f>
        <v/>
      </c>
      <c r="AQ925" s="40"/>
      <c r="AR925" s="40"/>
      <c r="AS925" s="40"/>
      <c r="AT925" s="29"/>
      <c r="AU925" s="56"/>
      <c r="AV925" s="56"/>
      <c r="AW925" s="56"/>
      <c r="AX925" s="249" t="str">
        <f>IF(V925="","",EOMONTH(EDATE(Tabla1[[#This Row],[Fecha Finalización]],2),0))</f>
        <v/>
      </c>
      <c r="AY925" s="40"/>
      <c r="AZ925" s="250" t="str">
        <f>IF(V925="","",EOMONTH(EDATE(Tabla1[[#This Row],[Fecha Finalización]],3),0))</f>
        <v/>
      </c>
      <c r="BA925" s="40"/>
      <c r="BB925" s="40"/>
      <c r="BC925" s="237"/>
      <c r="BD925" s="235" t="str">
        <f>IF(F925="","",Tabla1[[#This Row],[sem 01]]&amp;Tabla1[[#This Row],[sem 02]]&amp;Tabla1[[#This Row],[sem 03]])</f>
        <v/>
      </c>
      <c r="BE925" s="236"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9"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10"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10"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10" t="str">
        <f>IF(Tabla1[[#This Row],[Fecha Inicio grupo]]="","",IFERROR(VLOOKUP(Tabla1[[#This Row],[Mes de Alta como miembro]],Parámetros!$AM$2:$AN$16,2,0),"01/01/1900"))</f>
        <v/>
      </c>
    </row>
    <row r="926" spans="1:63" ht="14.45">
      <c r="A926" s="69">
        <v>923</v>
      </c>
      <c r="B926" s="30"/>
      <c r="C926" s="35"/>
      <c r="D926" s="43"/>
      <c r="E926" s="65"/>
      <c r="F926" s="46"/>
      <c r="G926" s="46"/>
      <c r="H926" s="165"/>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1"/>
      <c r="P926" s="35"/>
      <c r="Q926" s="68"/>
      <c r="R926" s="68"/>
      <c r="S926" s="68"/>
      <c r="T926" s="68"/>
      <c r="U926" s="244" t="str">
        <f>IF(F926="","",Tabla1[[#This Row],[Fecha Inicio grupo]]+3*7-7)</f>
        <v/>
      </c>
      <c r="V926" s="245"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6"/>
      <c r="AP926" s="247" t="str">
        <f>IF(F926="","",IFERROR(VLOOKUP(SUBSTITUTE(SUBSTITUTE(Tabla1[[#This Row],[Uso Sistemas]],"T","P"),"N","F"),Parámetros!$M$2:$N$17,2,0),"Completar hasta 3ra sem. para evaluar a Probacionista"))</f>
        <v/>
      </c>
      <c r="AQ926" s="40"/>
      <c r="AR926" s="40"/>
      <c r="AS926" s="40"/>
      <c r="AT926" s="29"/>
      <c r="AU926" s="56"/>
      <c r="AV926" s="56"/>
      <c r="AW926" s="56"/>
      <c r="AX926" s="249" t="str">
        <f>IF(V926="","",EOMONTH(EDATE(Tabla1[[#This Row],[Fecha Finalización]],2),0))</f>
        <v/>
      </c>
      <c r="AY926" s="40"/>
      <c r="AZ926" s="250" t="str">
        <f>IF(V926="","",EOMONTH(EDATE(Tabla1[[#This Row],[Fecha Finalización]],3),0))</f>
        <v/>
      </c>
      <c r="BA926" s="40"/>
      <c r="BB926" s="40"/>
      <c r="BC926" s="237"/>
      <c r="BD926" s="235" t="str">
        <f>IF(F926="","",Tabla1[[#This Row],[sem 01]]&amp;Tabla1[[#This Row],[sem 02]]&amp;Tabla1[[#This Row],[sem 03]])</f>
        <v/>
      </c>
      <c r="BE926" s="236"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9"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10"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10"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10" t="str">
        <f>IF(Tabla1[[#This Row],[Fecha Inicio grupo]]="","",IFERROR(VLOOKUP(Tabla1[[#This Row],[Mes de Alta como miembro]],Parámetros!$AM$2:$AN$16,2,0),"01/01/1900"))</f>
        <v/>
      </c>
    </row>
    <row r="927" spans="1:63" ht="14.45">
      <c r="A927" s="69">
        <v>924</v>
      </c>
      <c r="B927" s="30"/>
      <c r="C927" s="35"/>
      <c r="D927" s="43"/>
      <c r="E927" s="65"/>
      <c r="F927" s="46"/>
      <c r="G927" s="46"/>
      <c r="H927" s="165"/>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1"/>
      <c r="P927" s="35"/>
      <c r="Q927" s="68"/>
      <c r="R927" s="68"/>
      <c r="S927" s="68"/>
      <c r="T927" s="68"/>
      <c r="U927" s="244" t="str">
        <f>IF(F927="","",Tabla1[[#This Row],[Fecha Inicio grupo]]+3*7-7)</f>
        <v/>
      </c>
      <c r="V927" s="245"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6"/>
      <c r="AP927" s="247" t="str">
        <f>IF(F927="","",IFERROR(VLOOKUP(SUBSTITUTE(SUBSTITUTE(Tabla1[[#This Row],[Uso Sistemas]],"T","P"),"N","F"),Parámetros!$M$2:$N$17,2,0),"Completar hasta 3ra sem. para evaluar a Probacionista"))</f>
        <v/>
      </c>
      <c r="AQ927" s="40"/>
      <c r="AR927" s="40"/>
      <c r="AS927" s="40"/>
      <c r="AT927" s="29"/>
      <c r="AU927" s="56"/>
      <c r="AV927" s="56"/>
      <c r="AW927" s="56"/>
      <c r="AX927" s="249" t="str">
        <f>IF(V927="","",EOMONTH(EDATE(Tabla1[[#This Row],[Fecha Finalización]],2),0))</f>
        <v/>
      </c>
      <c r="AY927" s="40"/>
      <c r="AZ927" s="250" t="str">
        <f>IF(V927="","",EOMONTH(EDATE(Tabla1[[#This Row],[Fecha Finalización]],3),0))</f>
        <v/>
      </c>
      <c r="BA927" s="40"/>
      <c r="BB927" s="40"/>
      <c r="BC927" s="237"/>
      <c r="BD927" s="235" t="str">
        <f>IF(F927="","",Tabla1[[#This Row],[sem 01]]&amp;Tabla1[[#This Row],[sem 02]]&amp;Tabla1[[#This Row],[sem 03]])</f>
        <v/>
      </c>
      <c r="BE927" s="236"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9"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10"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10"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10" t="str">
        <f>IF(Tabla1[[#This Row],[Fecha Inicio grupo]]="","",IFERROR(VLOOKUP(Tabla1[[#This Row],[Mes de Alta como miembro]],Parámetros!$AM$2:$AN$16,2,0),"01/01/1900"))</f>
        <v/>
      </c>
    </row>
    <row r="928" spans="1:63" ht="14.45">
      <c r="A928" s="69">
        <v>925</v>
      </c>
      <c r="B928" s="30"/>
      <c r="C928" s="35"/>
      <c r="D928" s="43"/>
      <c r="E928" s="65"/>
      <c r="F928" s="46"/>
      <c r="G928" s="46"/>
      <c r="H928" s="165"/>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1"/>
      <c r="P928" s="35"/>
      <c r="Q928" s="68"/>
      <c r="R928" s="68"/>
      <c r="S928" s="68"/>
      <c r="T928" s="68"/>
      <c r="U928" s="244" t="str">
        <f>IF(F928="","",Tabla1[[#This Row],[Fecha Inicio grupo]]+3*7-7)</f>
        <v/>
      </c>
      <c r="V928" s="245"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6"/>
      <c r="AP928" s="247" t="str">
        <f>IF(F928="","",IFERROR(VLOOKUP(SUBSTITUTE(SUBSTITUTE(Tabla1[[#This Row],[Uso Sistemas]],"T","P"),"N","F"),Parámetros!$M$2:$N$17,2,0),"Completar hasta 3ra sem. para evaluar a Probacionista"))</f>
        <v/>
      </c>
      <c r="AQ928" s="40"/>
      <c r="AR928" s="40"/>
      <c r="AS928" s="40"/>
      <c r="AT928" s="29"/>
      <c r="AU928" s="56"/>
      <c r="AV928" s="56"/>
      <c r="AW928" s="56"/>
      <c r="AX928" s="249" t="str">
        <f>IF(V928="","",EOMONTH(EDATE(Tabla1[[#This Row],[Fecha Finalización]],2),0))</f>
        <v/>
      </c>
      <c r="AY928" s="40"/>
      <c r="AZ928" s="250" t="str">
        <f>IF(V928="","",EOMONTH(EDATE(Tabla1[[#This Row],[Fecha Finalización]],3),0))</f>
        <v/>
      </c>
      <c r="BA928" s="40"/>
      <c r="BB928" s="40"/>
      <c r="BC928" s="237"/>
      <c r="BD928" s="235" t="str">
        <f>IF(F928="","",Tabla1[[#This Row],[sem 01]]&amp;Tabla1[[#This Row],[sem 02]]&amp;Tabla1[[#This Row],[sem 03]])</f>
        <v/>
      </c>
      <c r="BE928" s="236"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9"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10"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10"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10" t="str">
        <f>IF(Tabla1[[#This Row],[Fecha Inicio grupo]]="","",IFERROR(VLOOKUP(Tabla1[[#This Row],[Mes de Alta como miembro]],Parámetros!$AM$2:$AN$16,2,0),"01/01/1900"))</f>
        <v/>
      </c>
    </row>
    <row r="929" spans="1:63" ht="14.45">
      <c r="A929" s="69">
        <v>926</v>
      </c>
      <c r="B929" s="30"/>
      <c r="C929" s="35"/>
      <c r="D929" s="43"/>
      <c r="E929" s="65"/>
      <c r="F929" s="46"/>
      <c r="G929" s="46"/>
      <c r="H929" s="165"/>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1"/>
      <c r="P929" s="35"/>
      <c r="Q929" s="68"/>
      <c r="R929" s="68"/>
      <c r="S929" s="68"/>
      <c r="T929" s="68"/>
      <c r="U929" s="244" t="str">
        <f>IF(F929="","",Tabla1[[#This Row],[Fecha Inicio grupo]]+3*7-7)</f>
        <v/>
      </c>
      <c r="V929" s="245"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6"/>
      <c r="AP929" s="247" t="str">
        <f>IF(F929="","",IFERROR(VLOOKUP(SUBSTITUTE(SUBSTITUTE(Tabla1[[#This Row],[Uso Sistemas]],"T","P"),"N","F"),Parámetros!$M$2:$N$17,2,0),"Completar hasta 3ra sem. para evaluar a Probacionista"))</f>
        <v/>
      </c>
      <c r="AQ929" s="40"/>
      <c r="AR929" s="40"/>
      <c r="AS929" s="40"/>
      <c r="AT929" s="29"/>
      <c r="AU929" s="56"/>
      <c r="AV929" s="56"/>
      <c r="AW929" s="56"/>
      <c r="AX929" s="249" t="str">
        <f>IF(V929="","",EOMONTH(EDATE(Tabla1[[#This Row],[Fecha Finalización]],2),0))</f>
        <v/>
      </c>
      <c r="AY929" s="40"/>
      <c r="AZ929" s="250" t="str">
        <f>IF(V929="","",EOMONTH(EDATE(Tabla1[[#This Row],[Fecha Finalización]],3),0))</f>
        <v/>
      </c>
      <c r="BA929" s="40"/>
      <c r="BB929" s="40"/>
      <c r="BC929" s="237"/>
      <c r="BD929" s="235" t="str">
        <f>IF(F929="","",Tabla1[[#This Row],[sem 01]]&amp;Tabla1[[#This Row],[sem 02]]&amp;Tabla1[[#This Row],[sem 03]])</f>
        <v/>
      </c>
      <c r="BE929" s="236"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9"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10"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10"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10" t="str">
        <f>IF(Tabla1[[#This Row],[Fecha Inicio grupo]]="","",IFERROR(VLOOKUP(Tabla1[[#This Row],[Mes de Alta como miembro]],Parámetros!$AM$2:$AN$16,2,0),"01/01/1900"))</f>
        <v/>
      </c>
    </row>
    <row r="930" spans="1:63" ht="14.45">
      <c r="A930" s="69">
        <v>927</v>
      </c>
      <c r="B930" s="30"/>
      <c r="C930" s="35"/>
      <c r="D930" s="43"/>
      <c r="E930" s="65"/>
      <c r="F930" s="46"/>
      <c r="G930" s="46"/>
      <c r="H930" s="165"/>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1"/>
      <c r="P930" s="35"/>
      <c r="Q930" s="68"/>
      <c r="R930" s="68"/>
      <c r="S930" s="68"/>
      <c r="T930" s="68"/>
      <c r="U930" s="244" t="str">
        <f>IF(F930="","",Tabla1[[#This Row],[Fecha Inicio grupo]]+3*7-7)</f>
        <v/>
      </c>
      <c r="V930" s="245"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6"/>
      <c r="AP930" s="247" t="str">
        <f>IF(F930="","",IFERROR(VLOOKUP(SUBSTITUTE(SUBSTITUTE(Tabla1[[#This Row],[Uso Sistemas]],"T","P"),"N","F"),Parámetros!$M$2:$N$17,2,0),"Completar hasta 3ra sem. para evaluar a Probacionista"))</f>
        <v/>
      </c>
      <c r="AQ930" s="40"/>
      <c r="AR930" s="40"/>
      <c r="AS930" s="40"/>
      <c r="AT930" s="29"/>
      <c r="AU930" s="56"/>
      <c r="AV930" s="56"/>
      <c r="AW930" s="56"/>
      <c r="AX930" s="249" t="str">
        <f>IF(V930="","",EOMONTH(EDATE(Tabla1[[#This Row],[Fecha Finalización]],2),0))</f>
        <v/>
      </c>
      <c r="AY930" s="40"/>
      <c r="AZ930" s="250" t="str">
        <f>IF(V930="","",EOMONTH(EDATE(Tabla1[[#This Row],[Fecha Finalización]],3),0))</f>
        <v/>
      </c>
      <c r="BA930" s="40"/>
      <c r="BB930" s="40"/>
      <c r="BC930" s="237"/>
      <c r="BD930" s="235" t="str">
        <f>IF(F930="","",Tabla1[[#This Row],[sem 01]]&amp;Tabla1[[#This Row],[sem 02]]&amp;Tabla1[[#This Row],[sem 03]])</f>
        <v/>
      </c>
      <c r="BE930" s="236"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9"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10"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10"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10" t="str">
        <f>IF(Tabla1[[#This Row],[Fecha Inicio grupo]]="","",IFERROR(VLOOKUP(Tabla1[[#This Row],[Mes de Alta como miembro]],Parámetros!$AM$2:$AN$16,2,0),"01/01/1900"))</f>
        <v/>
      </c>
    </row>
    <row r="931" spans="1:63" ht="14.45">
      <c r="A931" s="69">
        <v>928</v>
      </c>
      <c r="B931" s="30"/>
      <c r="C931" s="35"/>
      <c r="D931" s="43"/>
      <c r="E931" s="65"/>
      <c r="F931" s="46"/>
      <c r="G931" s="46"/>
      <c r="H931" s="165"/>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1"/>
      <c r="P931" s="35"/>
      <c r="Q931" s="68"/>
      <c r="R931" s="68"/>
      <c r="S931" s="68"/>
      <c r="T931" s="68"/>
      <c r="U931" s="244" t="str">
        <f>IF(F931="","",Tabla1[[#This Row],[Fecha Inicio grupo]]+3*7-7)</f>
        <v/>
      </c>
      <c r="V931" s="245"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6"/>
      <c r="AP931" s="247" t="str">
        <f>IF(F931="","",IFERROR(VLOOKUP(SUBSTITUTE(SUBSTITUTE(Tabla1[[#This Row],[Uso Sistemas]],"T","P"),"N","F"),Parámetros!$M$2:$N$17,2,0),"Completar hasta 3ra sem. para evaluar a Probacionista"))</f>
        <v/>
      </c>
      <c r="AQ931" s="40"/>
      <c r="AR931" s="40"/>
      <c r="AS931" s="40"/>
      <c r="AT931" s="29"/>
      <c r="AU931" s="56"/>
      <c r="AV931" s="56"/>
      <c r="AW931" s="56"/>
      <c r="AX931" s="249" t="str">
        <f>IF(V931="","",EOMONTH(EDATE(Tabla1[[#This Row],[Fecha Finalización]],2),0))</f>
        <v/>
      </c>
      <c r="AY931" s="40"/>
      <c r="AZ931" s="250" t="str">
        <f>IF(V931="","",EOMONTH(EDATE(Tabla1[[#This Row],[Fecha Finalización]],3),0))</f>
        <v/>
      </c>
      <c r="BA931" s="40"/>
      <c r="BB931" s="40"/>
      <c r="BC931" s="237"/>
      <c r="BD931" s="235" t="str">
        <f>IF(F931="","",Tabla1[[#This Row],[sem 01]]&amp;Tabla1[[#This Row],[sem 02]]&amp;Tabla1[[#This Row],[sem 03]])</f>
        <v/>
      </c>
      <c r="BE931" s="236"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9"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10"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10"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10" t="str">
        <f>IF(Tabla1[[#This Row],[Fecha Inicio grupo]]="","",IFERROR(VLOOKUP(Tabla1[[#This Row],[Mes de Alta como miembro]],Parámetros!$AM$2:$AN$16,2,0),"01/01/1900"))</f>
        <v/>
      </c>
    </row>
    <row r="932" spans="1:63" ht="14.45">
      <c r="A932" s="69">
        <v>929</v>
      </c>
      <c r="B932" s="30"/>
      <c r="C932" s="35"/>
      <c r="D932" s="43"/>
      <c r="E932" s="65"/>
      <c r="F932" s="46"/>
      <c r="G932" s="46"/>
      <c r="H932" s="165"/>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1"/>
      <c r="P932" s="35"/>
      <c r="Q932" s="68"/>
      <c r="R932" s="68"/>
      <c r="S932" s="68"/>
      <c r="T932" s="68"/>
      <c r="U932" s="244" t="str">
        <f>IF(F932="","",Tabla1[[#This Row],[Fecha Inicio grupo]]+3*7-7)</f>
        <v/>
      </c>
      <c r="V932" s="245"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6"/>
      <c r="AP932" s="247" t="str">
        <f>IF(F932="","",IFERROR(VLOOKUP(SUBSTITUTE(SUBSTITUTE(Tabla1[[#This Row],[Uso Sistemas]],"T","P"),"N","F"),Parámetros!$M$2:$N$17,2,0),"Completar hasta 3ra sem. para evaluar a Probacionista"))</f>
        <v/>
      </c>
      <c r="AQ932" s="40"/>
      <c r="AR932" s="40"/>
      <c r="AS932" s="40"/>
      <c r="AT932" s="29"/>
      <c r="AU932" s="56"/>
      <c r="AV932" s="56"/>
      <c r="AW932" s="56"/>
      <c r="AX932" s="249" t="str">
        <f>IF(V932="","",EOMONTH(EDATE(Tabla1[[#This Row],[Fecha Finalización]],2),0))</f>
        <v/>
      </c>
      <c r="AY932" s="40"/>
      <c r="AZ932" s="250" t="str">
        <f>IF(V932="","",EOMONTH(EDATE(Tabla1[[#This Row],[Fecha Finalización]],3),0))</f>
        <v/>
      </c>
      <c r="BA932" s="40"/>
      <c r="BB932" s="40"/>
      <c r="BC932" s="237"/>
      <c r="BD932" s="235" t="str">
        <f>IF(F932="","",Tabla1[[#This Row],[sem 01]]&amp;Tabla1[[#This Row],[sem 02]]&amp;Tabla1[[#This Row],[sem 03]])</f>
        <v/>
      </c>
      <c r="BE932" s="236"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9"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10"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10"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10" t="str">
        <f>IF(Tabla1[[#This Row],[Fecha Inicio grupo]]="","",IFERROR(VLOOKUP(Tabla1[[#This Row],[Mes de Alta como miembro]],Parámetros!$AM$2:$AN$16,2,0),"01/01/1900"))</f>
        <v/>
      </c>
    </row>
    <row r="933" spans="1:63" ht="14.45">
      <c r="A933" s="69">
        <v>930</v>
      </c>
      <c r="B933" s="30"/>
      <c r="C933" s="35"/>
      <c r="D933" s="43"/>
      <c r="E933" s="65"/>
      <c r="F933" s="46"/>
      <c r="G933" s="46"/>
      <c r="H933" s="165"/>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1"/>
      <c r="P933" s="35"/>
      <c r="Q933" s="68"/>
      <c r="R933" s="68"/>
      <c r="S933" s="68"/>
      <c r="T933" s="68"/>
      <c r="U933" s="244" t="str">
        <f>IF(F933="","",Tabla1[[#This Row],[Fecha Inicio grupo]]+3*7-7)</f>
        <v/>
      </c>
      <c r="V933" s="245"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6"/>
      <c r="AP933" s="247" t="str">
        <f>IF(F933="","",IFERROR(VLOOKUP(SUBSTITUTE(SUBSTITUTE(Tabla1[[#This Row],[Uso Sistemas]],"T","P"),"N","F"),Parámetros!$M$2:$N$17,2,0),"Completar hasta 3ra sem. para evaluar a Probacionista"))</f>
        <v/>
      </c>
      <c r="AQ933" s="40"/>
      <c r="AR933" s="40"/>
      <c r="AS933" s="40"/>
      <c r="AT933" s="29"/>
      <c r="AU933" s="56"/>
      <c r="AV933" s="56"/>
      <c r="AW933" s="56"/>
      <c r="AX933" s="249" t="str">
        <f>IF(V933="","",EOMONTH(EDATE(Tabla1[[#This Row],[Fecha Finalización]],2),0))</f>
        <v/>
      </c>
      <c r="AY933" s="40"/>
      <c r="AZ933" s="250" t="str">
        <f>IF(V933="","",EOMONTH(EDATE(Tabla1[[#This Row],[Fecha Finalización]],3),0))</f>
        <v/>
      </c>
      <c r="BA933" s="40"/>
      <c r="BB933" s="40"/>
      <c r="BC933" s="237"/>
      <c r="BD933" s="235" t="str">
        <f>IF(F933="","",Tabla1[[#This Row],[sem 01]]&amp;Tabla1[[#This Row],[sem 02]]&amp;Tabla1[[#This Row],[sem 03]])</f>
        <v/>
      </c>
      <c r="BE933" s="236"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9"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10"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10"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10" t="str">
        <f>IF(Tabla1[[#This Row],[Fecha Inicio grupo]]="","",IFERROR(VLOOKUP(Tabla1[[#This Row],[Mes de Alta como miembro]],Parámetros!$AM$2:$AN$16,2,0),"01/01/1900"))</f>
        <v/>
      </c>
    </row>
    <row r="934" spans="1:63" ht="14.45">
      <c r="A934" s="69">
        <v>931</v>
      </c>
      <c r="B934" s="30"/>
      <c r="C934" s="35"/>
      <c r="D934" s="43"/>
      <c r="E934" s="65"/>
      <c r="F934" s="46"/>
      <c r="G934" s="46"/>
      <c r="H934" s="165"/>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1"/>
      <c r="P934" s="35"/>
      <c r="Q934" s="68"/>
      <c r="R934" s="68"/>
      <c r="S934" s="68"/>
      <c r="T934" s="68"/>
      <c r="U934" s="244" t="str">
        <f>IF(F934="","",Tabla1[[#This Row],[Fecha Inicio grupo]]+3*7-7)</f>
        <v/>
      </c>
      <c r="V934" s="245"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6"/>
      <c r="AP934" s="247" t="str">
        <f>IF(F934="","",IFERROR(VLOOKUP(SUBSTITUTE(SUBSTITUTE(Tabla1[[#This Row],[Uso Sistemas]],"T","P"),"N","F"),Parámetros!$M$2:$N$17,2,0),"Completar hasta 3ra sem. para evaluar a Probacionista"))</f>
        <v/>
      </c>
      <c r="AQ934" s="40"/>
      <c r="AR934" s="40"/>
      <c r="AS934" s="40"/>
      <c r="AT934" s="29"/>
      <c r="AU934" s="56"/>
      <c r="AV934" s="56"/>
      <c r="AW934" s="56"/>
      <c r="AX934" s="249" t="str">
        <f>IF(V934="","",EOMONTH(EDATE(Tabla1[[#This Row],[Fecha Finalización]],2),0))</f>
        <v/>
      </c>
      <c r="AY934" s="40"/>
      <c r="AZ934" s="250" t="str">
        <f>IF(V934="","",EOMONTH(EDATE(Tabla1[[#This Row],[Fecha Finalización]],3),0))</f>
        <v/>
      </c>
      <c r="BA934" s="40"/>
      <c r="BB934" s="40"/>
      <c r="BC934" s="237"/>
      <c r="BD934" s="235" t="str">
        <f>IF(F934="","",Tabla1[[#This Row],[sem 01]]&amp;Tabla1[[#This Row],[sem 02]]&amp;Tabla1[[#This Row],[sem 03]])</f>
        <v/>
      </c>
      <c r="BE934" s="236"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9"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10"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10"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10" t="str">
        <f>IF(Tabla1[[#This Row],[Fecha Inicio grupo]]="","",IFERROR(VLOOKUP(Tabla1[[#This Row],[Mes de Alta como miembro]],Parámetros!$AM$2:$AN$16,2,0),"01/01/1900"))</f>
        <v/>
      </c>
    </row>
    <row r="935" spans="1:63" ht="14.45">
      <c r="A935" s="69">
        <v>932</v>
      </c>
      <c r="B935" s="30"/>
      <c r="C935" s="35"/>
      <c r="D935" s="43"/>
      <c r="E935" s="65"/>
      <c r="F935" s="46"/>
      <c r="G935" s="46"/>
      <c r="H935" s="165"/>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1"/>
      <c r="P935" s="35"/>
      <c r="Q935" s="68"/>
      <c r="R935" s="68"/>
      <c r="S935" s="68"/>
      <c r="T935" s="68"/>
      <c r="U935" s="244" t="str">
        <f>IF(F935="","",Tabla1[[#This Row],[Fecha Inicio grupo]]+3*7-7)</f>
        <v/>
      </c>
      <c r="V935" s="245"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6"/>
      <c r="AP935" s="247" t="str">
        <f>IF(F935="","",IFERROR(VLOOKUP(SUBSTITUTE(SUBSTITUTE(Tabla1[[#This Row],[Uso Sistemas]],"T","P"),"N","F"),Parámetros!$M$2:$N$17,2,0),"Completar hasta 3ra sem. para evaluar a Probacionista"))</f>
        <v/>
      </c>
      <c r="AQ935" s="40"/>
      <c r="AR935" s="40"/>
      <c r="AS935" s="40"/>
      <c r="AT935" s="29"/>
      <c r="AU935" s="56"/>
      <c r="AV935" s="56"/>
      <c r="AW935" s="56"/>
      <c r="AX935" s="249" t="str">
        <f>IF(V935="","",EOMONTH(EDATE(Tabla1[[#This Row],[Fecha Finalización]],2),0))</f>
        <v/>
      </c>
      <c r="AY935" s="40"/>
      <c r="AZ935" s="250" t="str">
        <f>IF(V935="","",EOMONTH(EDATE(Tabla1[[#This Row],[Fecha Finalización]],3),0))</f>
        <v/>
      </c>
      <c r="BA935" s="40"/>
      <c r="BB935" s="40"/>
      <c r="BC935" s="237"/>
      <c r="BD935" s="235" t="str">
        <f>IF(F935="","",Tabla1[[#This Row],[sem 01]]&amp;Tabla1[[#This Row],[sem 02]]&amp;Tabla1[[#This Row],[sem 03]])</f>
        <v/>
      </c>
      <c r="BE935" s="236"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9"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10"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10"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10" t="str">
        <f>IF(Tabla1[[#This Row],[Fecha Inicio grupo]]="","",IFERROR(VLOOKUP(Tabla1[[#This Row],[Mes de Alta como miembro]],Parámetros!$AM$2:$AN$16,2,0),"01/01/1900"))</f>
        <v/>
      </c>
    </row>
    <row r="936" spans="1:63" ht="14.45">
      <c r="A936" s="69">
        <v>933</v>
      </c>
      <c r="B936" s="30"/>
      <c r="C936" s="35"/>
      <c r="D936" s="43"/>
      <c r="E936" s="65"/>
      <c r="F936" s="46"/>
      <c r="G936" s="46"/>
      <c r="H936" s="165"/>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1"/>
      <c r="P936" s="35"/>
      <c r="Q936" s="68"/>
      <c r="R936" s="68"/>
      <c r="S936" s="68"/>
      <c r="T936" s="68"/>
      <c r="U936" s="244" t="str">
        <f>IF(F936="","",Tabla1[[#This Row],[Fecha Inicio grupo]]+3*7-7)</f>
        <v/>
      </c>
      <c r="V936" s="245"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6"/>
      <c r="AP936" s="247" t="str">
        <f>IF(F936="","",IFERROR(VLOOKUP(SUBSTITUTE(SUBSTITUTE(Tabla1[[#This Row],[Uso Sistemas]],"T","P"),"N","F"),Parámetros!$M$2:$N$17,2,0),"Completar hasta 3ra sem. para evaluar a Probacionista"))</f>
        <v/>
      </c>
      <c r="AQ936" s="40"/>
      <c r="AR936" s="40"/>
      <c r="AS936" s="40"/>
      <c r="AT936" s="29"/>
      <c r="AU936" s="56"/>
      <c r="AV936" s="56"/>
      <c r="AW936" s="56"/>
      <c r="AX936" s="249" t="str">
        <f>IF(V936="","",EOMONTH(EDATE(Tabla1[[#This Row],[Fecha Finalización]],2),0))</f>
        <v/>
      </c>
      <c r="AY936" s="40"/>
      <c r="AZ936" s="250" t="str">
        <f>IF(V936="","",EOMONTH(EDATE(Tabla1[[#This Row],[Fecha Finalización]],3),0))</f>
        <v/>
      </c>
      <c r="BA936" s="40"/>
      <c r="BB936" s="40"/>
      <c r="BC936" s="237"/>
      <c r="BD936" s="235" t="str">
        <f>IF(F936="","",Tabla1[[#This Row],[sem 01]]&amp;Tabla1[[#This Row],[sem 02]]&amp;Tabla1[[#This Row],[sem 03]])</f>
        <v/>
      </c>
      <c r="BE936" s="236"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9"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10"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10"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10" t="str">
        <f>IF(Tabla1[[#This Row],[Fecha Inicio grupo]]="","",IFERROR(VLOOKUP(Tabla1[[#This Row],[Mes de Alta como miembro]],Parámetros!$AM$2:$AN$16,2,0),"01/01/1900"))</f>
        <v/>
      </c>
    </row>
    <row r="937" spans="1:63" ht="14.45">
      <c r="A937" s="69">
        <v>934</v>
      </c>
      <c r="B937" s="30"/>
      <c r="C937" s="35"/>
      <c r="D937" s="43"/>
      <c r="E937" s="65"/>
      <c r="F937" s="46"/>
      <c r="G937" s="46"/>
      <c r="H937" s="165"/>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1"/>
      <c r="P937" s="35"/>
      <c r="Q937" s="68"/>
      <c r="R937" s="68"/>
      <c r="S937" s="68"/>
      <c r="T937" s="68"/>
      <c r="U937" s="244" t="str">
        <f>IF(F937="","",Tabla1[[#This Row],[Fecha Inicio grupo]]+3*7-7)</f>
        <v/>
      </c>
      <c r="V937" s="245"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6"/>
      <c r="AP937" s="247" t="str">
        <f>IF(F937="","",IFERROR(VLOOKUP(SUBSTITUTE(SUBSTITUTE(Tabla1[[#This Row],[Uso Sistemas]],"T","P"),"N","F"),Parámetros!$M$2:$N$17,2,0),"Completar hasta 3ra sem. para evaluar a Probacionista"))</f>
        <v/>
      </c>
      <c r="AQ937" s="40"/>
      <c r="AR937" s="40"/>
      <c r="AS937" s="40"/>
      <c r="AT937" s="29"/>
      <c r="AU937" s="56"/>
      <c r="AV937" s="56"/>
      <c r="AW937" s="56"/>
      <c r="AX937" s="249" t="str">
        <f>IF(V937="","",EOMONTH(EDATE(Tabla1[[#This Row],[Fecha Finalización]],2),0))</f>
        <v/>
      </c>
      <c r="AY937" s="40"/>
      <c r="AZ937" s="250" t="str">
        <f>IF(V937="","",EOMONTH(EDATE(Tabla1[[#This Row],[Fecha Finalización]],3),0))</f>
        <v/>
      </c>
      <c r="BA937" s="40"/>
      <c r="BB937" s="40"/>
      <c r="BC937" s="237"/>
      <c r="BD937" s="235" t="str">
        <f>IF(F937="","",Tabla1[[#This Row],[sem 01]]&amp;Tabla1[[#This Row],[sem 02]]&amp;Tabla1[[#This Row],[sem 03]])</f>
        <v/>
      </c>
      <c r="BE937" s="236"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9"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10"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10"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10" t="str">
        <f>IF(Tabla1[[#This Row],[Fecha Inicio grupo]]="","",IFERROR(VLOOKUP(Tabla1[[#This Row],[Mes de Alta como miembro]],Parámetros!$AM$2:$AN$16,2,0),"01/01/1900"))</f>
        <v/>
      </c>
    </row>
    <row r="938" spans="1:63" ht="14.45">
      <c r="A938" s="69">
        <v>935</v>
      </c>
      <c r="B938" s="30"/>
      <c r="C938" s="35"/>
      <c r="D938" s="43"/>
      <c r="E938" s="65"/>
      <c r="F938" s="46"/>
      <c r="G938" s="46"/>
      <c r="H938" s="165"/>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1"/>
      <c r="P938" s="35"/>
      <c r="Q938" s="68"/>
      <c r="R938" s="68"/>
      <c r="S938" s="68"/>
      <c r="T938" s="68"/>
      <c r="U938" s="244" t="str">
        <f>IF(F938="","",Tabla1[[#This Row],[Fecha Inicio grupo]]+3*7-7)</f>
        <v/>
      </c>
      <c r="V938" s="245"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6"/>
      <c r="AP938" s="247" t="str">
        <f>IF(F938="","",IFERROR(VLOOKUP(SUBSTITUTE(SUBSTITUTE(Tabla1[[#This Row],[Uso Sistemas]],"T","P"),"N","F"),Parámetros!$M$2:$N$17,2,0),"Completar hasta 3ra sem. para evaluar a Probacionista"))</f>
        <v/>
      </c>
      <c r="AQ938" s="40"/>
      <c r="AR938" s="40"/>
      <c r="AS938" s="40"/>
      <c r="AT938" s="29"/>
      <c r="AU938" s="56"/>
      <c r="AV938" s="56"/>
      <c r="AW938" s="56"/>
      <c r="AX938" s="249" t="str">
        <f>IF(V938="","",EOMONTH(EDATE(Tabla1[[#This Row],[Fecha Finalización]],2),0))</f>
        <v/>
      </c>
      <c r="AY938" s="40"/>
      <c r="AZ938" s="250" t="str">
        <f>IF(V938="","",EOMONTH(EDATE(Tabla1[[#This Row],[Fecha Finalización]],3),0))</f>
        <v/>
      </c>
      <c r="BA938" s="40"/>
      <c r="BB938" s="40"/>
      <c r="BC938" s="237"/>
      <c r="BD938" s="235" t="str">
        <f>IF(F938="","",Tabla1[[#This Row],[sem 01]]&amp;Tabla1[[#This Row],[sem 02]]&amp;Tabla1[[#This Row],[sem 03]])</f>
        <v/>
      </c>
      <c r="BE938" s="236"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9"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10"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10"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10" t="str">
        <f>IF(Tabla1[[#This Row],[Fecha Inicio grupo]]="","",IFERROR(VLOOKUP(Tabla1[[#This Row],[Mes de Alta como miembro]],Parámetros!$AM$2:$AN$16,2,0),"01/01/1900"))</f>
        <v/>
      </c>
    </row>
    <row r="939" spans="1:63" ht="14.45">
      <c r="A939" s="69">
        <v>936</v>
      </c>
      <c r="B939" s="30"/>
      <c r="C939" s="35"/>
      <c r="D939" s="43"/>
      <c r="E939" s="65"/>
      <c r="F939" s="46"/>
      <c r="G939" s="46"/>
      <c r="H939" s="165"/>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1"/>
      <c r="P939" s="35"/>
      <c r="Q939" s="68"/>
      <c r="R939" s="68"/>
      <c r="S939" s="68"/>
      <c r="T939" s="68"/>
      <c r="U939" s="244" t="str">
        <f>IF(F939="","",Tabla1[[#This Row],[Fecha Inicio grupo]]+3*7-7)</f>
        <v/>
      </c>
      <c r="V939" s="245"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6"/>
      <c r="AP939" s="247" t="str">
        <f>IF(F939="","",IFERROR(VLOOKUP(SUBSTITUTE(SUBSTITUTE(Tabla1[[#This Row],[Uso Sistemas]],"T","P"),"N","F"),Parámetros!$M$2:$N$17,2,0),"Completar hasta 3ra sem. para evaluar a Probacionista"))</f>
        <v/>
      </c>
      <c r="AQ939" s="40"/>
      <c r="AR939" s="40"/>
      <c r="AS939" s="40"/>
      <c r="AT939" s="29"/>
      <c r="AU939" s="56"/>
      <c r="AV939" s="56"/>
      <c r="AW939" s="56"/>
      <c r="AX939" s="249" t="str">
        <f>IF(V939="","",EOMONTH(EDATE(Tabla1[[#This Row],[Fecha Finalización]],2),0))</f>
        <v/>
      </c>
      <c r="AY939" s="40"/>
      <c r="AZ939" s="250" t="str">
        <f>IF(V939="","",EOMONTH(EDATE(Tabla1[[#This Row],[Fecha Finalización]],3),0))</f>
        <v/>
      </c>
      <c r="BA939" s="40"/>
      <c r="BB939" s="40"/>
      <c r="BC939" s="237"/>
      <c r="BD939" s="235" t="str">
        <f>IF(F939="","",Tabla1[[#This Row],[sem 01]]&amp;Tabla1[[#This Row],[sem 02]]&amp;Tabla1[[#This Row],[sem 03]])</f>
        <v/>
      </c>
      <c r="BE939" s="236"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9"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10"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10"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10" t="str">
        <f>IF(Tabla1[[#This Row],[Fecha Inicio grupo]]="","",IFERROR(VLOOKUP(Tabla1[[#This Row],[Mes de Alta como miembro]],Parámetros!$AM$2:$AN$16,2,0),"01/01/1900"))</f>
        <v/>
      </c>
    </row>
    <row r="940" spans="1:63" ht="14.45">
      <c r="A940" s="69">
        <v>937</v>
      </c>
      <c r="B940" s="30"/>
      <c r="C940" s="35"/>
      <c r="D940" s="43"/>
      <c r="E940" s="65"/>
      <c r="F940" s="46"/>
      <c r="G940" s="46"/>
      <c r="H940" s="165"/>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1"/>
      <c r="P940" s="35"/>
      <c r="Q940" s="68"/>
      <c r="R940" s="68"/>
      <c r="S940" s="68"/>
      <c r="T940" s="68"/>
      <c r="U940" s="244" t="str">
        <f>IF(F940="","",Tabla1[[#This Row],[Fecha Inicio grupo]]+3*7-7)</f>
        <v/>
      </c>
      <c r="V940" s="245"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6"/>
      <c r="AP940" s="247" t="str">
        <f>IF(F940="","",IFERROR(VLOOKUP(SUBSTITUTE(SUBSTITUTE(Tabla1[[#This Row],[Uso Sistemas]],"T","P"),"N","F"),Parámetros!$M$2:$N$17,2,0),"Completar hasta 3ra sem. para evaluar a Probacionista"))</f>
        <v/>
      </c>
      <c r="AQ940" s="40"/>
      <c r="AR940" s="40"/>
      <c r="AS940" s="40"/>
      <c r="AT940" s="29"/>
      <c r="AU940" s="56"/>
      <c r="AV940" s="56"/>
      <c r="AW940" s="56"/>
      <c r="AX940" s="249" t="str">
        <f>IF(V940="","",EOMONTH(EDATE(Tabla1[[#This Row],[Fecha Finalización]],2),0))</f>
        <v/>
      </c>
      <c r="AY940" s="40"/>
      <c r="AZ940" s="250" t="str">
        <f>IF(V940="","",EOMONTH(EDATE(Tabla1[[#This Row],[Fecha Finalización]],3),0))</f>
        <v/>
      </c>
      <c r="BA940" s="40"/>
      <c r="BB940" s="40"/>
      <c r="BC940" s="237"/>
      <c r="BD940" s="235" t="str">
        <f>IF(F940="","",Tabla1[[#This Row],[sem 01]]&amp;Tabla1[[#This Row],[sem 02]]&amp;Tabla1[[#This Row],[sem 03]])</f>
        <v/>
      </c>
      <c r="BE940" s="236"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9"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10"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10"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10" t="str">
        <f>IF(Tabla1[[#This Row],[Fecha Inicio grupo]]="","",IFERROR(VLOOKUP(Tabla1[[#This Row],[Mes de Alta como miembro]],Parámetros!$AM$2:$AN$16,2,0),"01/01/1900"))</f>
        <v/>
      </c>
    </row>
    <row r="941" spans="1:63" ht="14.45">
      <c r="A941" s="69">
        <v>938</v>
      </c>
      <c r="B941" s="30"/>
      <c r="C941" s="35"/>
      <c r="D941" s="43"/>
      <c r="E941" s="65"/>
      <c r="F941" s="46"/>
      <c r="G941" s="46"/>
      <c r="H941" s="165"/>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1"/>
      <c r="P941" s="35"/>
      <c r="Q941" s="68"/>
      <c r="R941" s="68"/>
      <c r="S941" s="68"/>
      <c r="T941" s="68"/>
      <c r="U941" s="244" t="str">
        <f>IF(F941="","",Tabla1[[#This Row],[Fecha Inicio grupo]]+3*7-7)</f>
        <v/>
      </c>
      <c r="V941" s="245"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6"/>
      <c r="AP941" s="247" t="str">
        <f>IF(F941="","",IFERROR(VLOOKUP(SUBSTITUTE(SUBSTITUTE(Tabla1[[#This Row],[Uso Sistemas]],"T","P"),"N","F"),Parámetros!$M$2:$N$17,2,0),"Completar hasta 3ra sem. para evaluar a Probacionista"))</f>
        <v/>
      </c>
      <c r="AQ941" s="40"/>
      <c r="AR941" s="40"/>
      <c r="AS941" s="40"/>
      <c r="AT941" s="29"/>
      <c r="AU941" s="56"/>
      <c r="AV941" s="56"/>
      <c r="AW941" s="56"/>
      <c r="AX941" s="249" t="str">
        <f>IF(V941="","",EOMONTH(EDATE(Tabla1[[#This Row],[Fecha Finalización]],2),0))</f>
        <v/>
      </c>
      <c r="AY941" s="40"/>
      <c r="AZ941" s="250" t="str">
        <f>IF(V941="","",EOMONTH(EDATE(Tabla1[[#This Row],[Fecha Finalización]],3),0))</f>
        <v/>
      </c>
      <c r="BA941" s="40"/>
      <c r="BB941" s="40"/>
      <c r="BC941" s="237"/>
      <c r="BD941" s="235" t="str">
        <f>IF(F941="","",Tabla1[[#This Row],[sem 01]]&amp;Tabla1[[#This Row],[sem 02]]&amp;Tabla1[[#This Row],[sem 03]])</f>
        <v/>
      </c>
      <c r="BE941" s="236"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9"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10"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10"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10" t="str">
        <f>IF(Tabla1[[#This Row],[Fecha Inicio grupo]]="","",IFERROR(VLOOKUP(Tabla1[[#This Row],[Mes de Alta como miembro]],Parámetros!$AM$2:$AN$16,2,0),"01/01/1900"))</f>
        <v/>
      </c>
    </row>
    <row r="942" spans="1:63" ht="14.45">
      <c r="A942" s="69">
        <v>939</v>
      </c>
      <c r="B942" s="30"/>
      <c r="C942" s="35"/>
      <c r="D942" s="43"/>
      <c r="E942" s="65"/>
      <c r="F942" s="46"/>
      <c r="G942" s="46"/>
      <c r="H942" s="165"/>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1"/>
      <c r="P942" s="35"/>
      <c r="Q942" s="68"/>
      <c r="R942" s="68"/>
      <c r="S942" s="68"/>
      <c r="T942" s="68"/>
      <c r="U942" s="244" t="str">
        <f>IF(F942="","",Tabla1[[#This Row],[Fecha Inicio grupo]]+3*7-7)</f>
        <v/>
      </c>
      <c r="V942" s="245"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6"/>
      <c r="AP942" s="247" t="str">
        <f>IF(F942="","",IFERROR(VLOOKUP(SUBSTITUTE(SUBSTITUTE(Tabla1[[#This Row],[Uso Sistemas]],"T","P"),"N","F"),Parámetros!$M$2:$N$17,2,0),"Completar hasta 3ra sem. para evaluar a Probacionista"))</f>
        <v/>
      </c>
      <c r="AQ942" s="40"/>
      <c r="AR942" s="40"/>
      <c r="AS942" s="40"/>
      <c r="AT942" s="29"/>
      <c r="AU942" s="56"/>
      <c r="AV942" s="56"/>
      <c r="AW942" s="56"/>
      <c r="AX942" s="249" t="str">
        <f>IF(V942="","",EOMONTH(EDATE(Tabla1[[#This Row],[Fecha Finalización]],2),0))</f>
        <v/>
      </c>
      <c r="AY942" s="40"/>
      <c r="AZ942" s="250" t="str">
        <f>IF(V942="","",EOMONTH(EDATE(Tabla1[[#This Row],[Fecha Finalización]],3),0))</f>
        <v/>
      </c>
      <c r="BA942" s="40"/>
      <c r="BB942" s="40"/>
      <c r="BC942" s="237"/>
      <c r="BD942" s="235" t="str">
        <f>IF(F942="","",Tabla1[[#This Row],[sem 01]]&amp;Tabla1[[#This Row],[sem 02]]&amp;Tabla1[[#This Row],[sem 03]])</f>
        <v/>
      </c>
      <c r="BE942" s="236"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9"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10"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10"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10" t="str">
        <f>IF(Tabla1[[#This Row],[Fecha Inicio grupo]]="","",IFERROR(VLOOKUP(Tabla1[[#This Row],[Mes de Alta como miembro]],Parámetros!$AM$2:$AN$16,2,0),"01/01/1900"))</f>
        <v/>
      </c>
    </row>
    <row r="943" spans="1:63" ht="14.45">
      <c r="A943" s="69">
        <v>940</v>
      </c>
      <c r="B943" s="30"/>
      <c r="C943" s="35"/>
      <c r="D943" s="43"/>
      <c r="E943" s="65"/>
      <c r="F943" s="46"/>
      <c r="G943" s="46"/>
      <c r="H943" s="165"/>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1"/>
      <c r="P943" s="35"/>
      <c r="Q943" s="68"/>
      <c r="R943" s="68"/>
      <c r="S943" s="68"/>
      <c r="T943" s="68"/>
      <c r="U943" s="244" t="str">
        <f>IF(F943="","",Tabla1[[#This Row],[Fecha Inicio grupo]]+3*7-7)</f>
        <v/>
      </c>
      <c r="V943" s="245"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6"/>
      <c r="AP943" s="247" t="str">
        <f>IF(F943="","",IFERROR(VLOOKUP(SUBSTITUTE(SUBSTITUTE(Tabla1[[#This Row],[Uso Sistemas]],"T","P"),"N","F"),Parámetros!$M$2:$N$17,2,0),"Completar hasta 3ra sem. para evaluar a Probacionista"))</f>
        <v/>
      </c>
      <c r="AQ943" s="40"/>
      <c r="AR943" s="40"/>
      <c r="AS943" s="40"/>
      <c r="AT943" s="29"/>
      <c r="AU943" s="56"/>
      <c r="AV943" s="56"/>
      <c r="AW943" s="56"/>
      <c r="AX943" s="249" t="str">
        <f>IF(V943="","",EOMONTH(EDATE(Tabla1[[#This Row],[Fecha Finalización]],2),0))</f>
        <v/>
      </c>
      <c r="AY943" s="40"/>
      <c r="AZ943" s="250" t="str">
        <f>IF(V943="","",EOMONTH(EDATE(Tabla1[[#This Row],[Fecha Finalización]],3),0))</f>
        <v/>
      </c>
      <c r="BA943" s="40"/>
      <c r="BB943" s="40"/>
      <c r="BC943" s="237"/>
      <c r="BD943" s="235" t="str">
        <f>IF(F943="","",Tabla1[[#This Row],[sem 01]]&amp;Tabla1[[#This Row],[sem 02]]&amp;Tabla1[[#This Row],[sem 03]])</f>
        <v/>
      </c>
      <c r="BE943" s="236"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9"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10"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10"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10" t="str">
        <f>IF(Tabla1[[#This Row],[Fecha Inicio grupo]]="","",IFERROR(VLOOKUP(Tabla1[[#This Row],[Mes de Alta como miembro]],Parámetros!$AM$2:$AN$16,2,0),"01/01/1900"))</f>
        <v/>
      </c>
    </row>
    <row r="944" spans="1:63" ht="14.45">
      <c r="A944" s="69">
        <v>941</v>
      </c>
      <c r="B944" s="30"/>
      <c r="C944" s="35"/>
      <c r="D944" s="43"/>
      <c r="E944" s="65"/>
      <c r="F944" s="46"/>
      <c r="G944" s="46"/>
      <c r="H944" s="165"/>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1"/>
      <c r="P944" s="35"/>
      <c r="Q944" s="68"/>
      <c r="R944" s="68"/>
      <c r="S944" s="68"/>
      <c r="T944" s="68"/>
      <c r="U944" s="244" t="str">
        <f>IF(F944="","",Tabla1[[#This Row],[Fecha Inicio grupo]]+3*7-7)</f>
        <v/>
      </c>
      <c r="V944" s="245"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6"/>
      <c r="AP944" s="247" t="str">
        <f>IF(F944="","",IFERROR(VLOOKUP(SUBSTITUTE(SUBSTITUTE(Tabla1[[#This Row],[Uso Sistemas]],"T","P"),"N","F"),Parámetros!$M$2:$N$17,2,0),"Completar hasta 3ra sem. para evaluar a Probacionista"))</f>
        <v/>
      </c>
      <c r="AQ944" s="40"/>
      <c r="AR944" s="40"/>
      <c r="AS944" s="40"/>
      <c r="AT944" s="29"/>
      <c r="AU944" s="56"/>
      <c r="AV944" s="56"/>
      <c r="AW944" s="56"/>
      <c r="AX944" s="249" t="str">
        <f>IF(V944="","",EOMONTH(EDATE(Tabla1[[#This Row],[Fecha Finalización]],2),0))</f>
        <v/>
      </c>
      <c r="AY944" s="40"/>
      <c r="AZ944" s="250" t="str">
        <f>IF(V944="","",EOMONTH(EDATE(Tabla1[[#This Row],[Fecha Finalización]],3),0))</f>
        <v/>
      </c>
      <c r="BA944" s="40"/>
      <c r="BB944" s="40"/>
      <c r="BC944" s="237"/>
      <c r="BD944" s="235" t="str">
        <f>IF(F944="","",Tabla1[[#This Row],[sem 01]]&amp;Tabla1[[#This Row],[sem 02]]&amp;Tabla1[[#This Row],[sem 03]])</f>
        <v/>
      </c>
      <c r="BE944" s="236"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9"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10"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10"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10" t="str">
        <f>IF(Tabla1[[#This Row],[Fecha Inicio grupo]]="","",IFERROR(VLOOKUP(Tabla1[[#This Row],[Mes de Alta como miembro]],Parámetros!$AM$2:$AN$16,2,0),"01/01/1900"))</f>
        <v/>
      </c>
    </row>
    <row r="945" spans="1:63" ht="14.45">
      <c r="A945" s="69">
        <v>942</v>
      </c>
      <c r="B945" s="30"/>
      <c r="C945" s="35"/>
      <c r="D945" s="43"/>
      <c r="E945" s="65"/>
      <c r="F945" s="46"/>
      <c r="G945" s="46"/>
      <c r="H945" s="165"/>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1"/>
      <c r="P945" s="35"/>
      <c r="Q945" s="68"/>
      <c r="R945" s="68"/>
      <c r="S945" s="68"/>
      <c r="T945" s="68"/>
      <c r="U945" s="244" t="str">
        <f>IF(F945="","",Tabla1[[#This Row],[Fecha Inicio grupo]]+3*7-7)</f>
        <v/>
      </c>
      <c r="V945" s="245"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6"/>
      <c r="AP945" s="247" t="str">
        <f>IF(F945="","",IFERROR(VLOOKUP(SUBSTITUTE(SUBSTITUTE(Tabla1[[#This Row],[Uso Sistemas]],"T","P"),"N","F"),Parámetros!$M$2:$N$17,2,0),"Completar hasta 3ra sem. para evaluar a Probacionista"))</f>
        <v/>
      </c>
      <c r="AQ945" s="40"/>
      <c r="AR945" s="40"/>
      <c r="AS945" s="40"/>
      <c r="AT945" s="29"/>
      <c r="AU945" s="56"/>
      <c r="AV945" s="56"/>
      <c r="AW945" s="56"/>
      <c r="AX945" s="249" t="str">
        <f>IF(V945="","",EOMONTH(EDATE(Tabla1[[#This Row],[Fecha Finalización]],2),0))</f>
        <v/>
      </c>
      <c r="AY945" s="40"/>
      <c r="AZ945" s="250" t="str">
        <f>IF(V945="","",EOMONTH(EDATE(Tabla1[[#This Row],[Fecha Finalización]],3),0))</f>
        <v/>
      </c>
      <c r="BA945" s="40"/>
      <c r="BB945" s="40"/>
      <c r="BC945" s="237"/>
      <c r="BD945" s="235" t="str">
        <f>IF(F945="","",Tabla1[[#This Row],[sem 01]]&amp;Tabla1[[#This Row],[sem 02]]&amp;Tabla1[[#This Row],[sem 03]])</f>
        <v/>
      </c>
      <c r="BE945" s="236"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9"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10"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10"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10" t="str">
        <f>IF(Tabla1[[#This Row],[Fecha Inicio grupo]]="","",IFERROR(VLOOKUP(Tabla1[[#This Row],[Mes de Alta como miembro]],Parámetros!$AM$2:$AN$16,2,0),"01/01/1900"))</f>
        <v/>
      </c>
    </row>
    <row r="946" spans="1:63" ht="14.45">
      <c r="A946" s="69">
        <v>943</v>
      </c>
      <c r="B946" s="30"/>
      <c r="C946" s="35"/>
      <c r="D946" s="43"/>
      <c r="E946" s="65"/>
      <c r="F946" s="46"/>
      <c r="G946" s="46"/>
      <c r="H946" s="165"/>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1"/>
      <c r="P946" s="35"/>
      <c r="Q946" s="68"/>
      <c r="R946" s="68"/>
      <c r="S946" s="68"/>
      <c r="T946" s="68"/>
      <c r="U946" s="244" t="str">
        <f>IF(F946="","",Tabla1[[#This Row],[Fecha Inicio grupo]]+3*7-7)</f>
        <v/>
      </c>
      <c r="V946" s="245"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6"/>
      <c r="AP946" s="247" t="str">
        <f>IF(F946="","",IFERROR(VLOOKUP(SUBSTITUTE(SUBSTITUTE(Tabla1[[#This Row],[Uso Sistemas]],"T","P"),"N","F"),Parámetros!$M$2:$N$17,2,0),"Completar hasta 3ra sem. para evaluar a Probacionista"))</f>
        <v/>
      </c>
      <c r="AQ946" s="40"/>
      <c r="AR946" s="40"/>
      <c r="AS946" s="40"/>
      <c r="AT946" s="29"/>
      <c r="AU946" s="56"/>
      <c r="AV946" s="56"/>
      <c r="AW946" s="56"/>
      <c r="AX946" s="249" t="str">
        <f>IF(V946="","",EOMONTH(EDATE(Tabla1[[#This Row],[Fecha Finalización]],2),0))</f>
        <v/>
      </c>
      <c r="AY946" s="40"/>
      <c r="AZ946" s="250" t="str">
        <f>IF(V946="","",EOMONTH(EDATE(Tabla1[[#This Row],[Fecha Finalización]],3),0))</f>
        <v/>
      </c>
      <c r="BA946" s="40"/>
      <c r="BB946" s="40"/>
      <c r="BC946" s="237"/>
      <c r="BD946" s="235" t="str">
        <f>IF(F946="","",Tabla1[[#This Row],[sem 01]]&amp;Tabla1[[#This Row],[sem 02]]&amp;Tabla1[[#This Row],[sem 03]])</f>
        <v/>
      </c>
      <c r="BE946" s="236"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9"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10"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10"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10" t="str">
        <f>IF(Tabla1[[#This Row],[Fecha Inicio grupo]]="","",IFERROR(VLOOKUP(Tabla1[[#This Row],[Mes de Alta como miembro]],Parámetros!$AM$2:$AN$16,2,0),"01/01/1900"))</f>
        <v/>
      </c>
    </row>
    <row r="947" spans="1:63" ht="14.45">
      <c r="A947" s="69">
        <v>944</v>
      </c>
      <c r="B947" s="30"/>
      <c r="C947" s="35"/>
      <c r="D947" s="43"/>
      <c r="E947" s="65"/>
      <c r="F947" s="46"/>
      <c r="G947" s="46"/>
      <c r="H947" s="165"/>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1"/>
      <c r="P947" s="35"/>
      <c r="Q947" s="68"/>
      <c r="R947" s="68"/>
      <c r="S947" s="68"/>
      <c r="T947" s="68"/>
      <c r="U947" s="244" t="str">
        <f>IF(F947="","",Tabla1[[#This Row],[Fecha Inicio grupo]]+3*7-7)</f>
        <v/>
      </c>
      <c r="V947" s="245"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6"/>
      <c r="AP947" s="247" t="str">
        <f>IF(F947="","",IFERROR(VLOOKUP(SUBSTITUTE(SUBSTITUTE(Tabla1[[#This Row],[Uso Sistemas]],"T","P"),"N","F"),Parámetros!$M$2:$N$17,2,0),"Completar hasta 3ra sem. para evaluar a Probacionista"))</f>
        <v/>
      </c>
      <c r="AQ947" s="40"/>
      <c r="AR947" s="40"/>
      <c r="AS947" s="40"/>
      <c r="AT947" s="29"/>
      <c r="AU947" s="56"/>
      <c r="AV947" s="56"/>
      <c r="AW947" s="56"/>
      <c r="AX947" s="249" t="str">
        <f>IF(V947="","",EOMONTH(EDATE(Tabla1[[#This Row],[Fecha Finalización]],2),0))</f>
        <v/>
      </c>
      <c r="AY947" s="40"/>
      <c r="AZ947" s="250" t="str">
        <f>IF(V947="","",EOMONTH(EDATE(Tabla1[[#This Row],[Fecha Finalización]],3),0))</f>
        <v/>
      </c>
      <c r="BA947" s="40"/>
      <c r="BB947" s="40"/>
      <c r="BC947" s="237"/>
      <c r="BD947" s="235" t="str">
        <f>IF(F947="","",Tabla1[[#This Row],[sem 01]]&amp;Tabla1[[#This Row],[sem 02]]&amp;Tabla1[[#This Row],[sem 03]])</f>
        <v/>
      </c>
      <c r="BE947" s="236"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9"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10"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10"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10" t="str">
        <f>IF(Tabla1[[#This Row],[Fecha Inicio grupo]]="","",IFERROR(VLOOKUP(Tabla1[[#This Row],[Mes de Alta como miembro]],Parámetros!$AM$2:$AN$16,2,0),"01/01/1900"))</f>
        <v/>
      </c>
    </row>
    <row r="948" spans="1:63" ht="14.45">
      <c r="A948" s="69">
        <v>945</v>
      </c>
      <c r="B948" s="30"/>
      <c r="C948" s="35"/>
      <c r="D948" s="43"/>
      <c r="E948" s="65"/>
      <c r="F948" s="46"/>
      <c r="G948" s="46"/>
      <c r="H948" s="165"/>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1"/>
      <c r="P948" s="35"/>
      <c r="Q948" s="68"/>
      <c r="R948" s="68"/>
      <c r="S948" s="68"/>
      <c r="T948" s="68"/>
      <c r="U948" s="244" t="str">
        <f>IF(F948="","",Tabla1[[#This Row],[Fecha Inicio grupo]]+3*7-7)</f>
        <v/>
      </c>
      <c r="V948" s="245"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6"/>
      <c r="AP948" s="247" t="str">
        <f>IF(F948="","",IFERROR(VLOOKUP(SUBSTITUTE(SUBSTITUTE(Tabla1[[#This Row],[Uso Sistemas]],"T","P"),"N","F"),Parámetros!$M$2:$N$17,2,0),"Completar hasta 3ra sem. para evaluar a Probacionista"))</f>
        <v/>
      </c>
      <c r="AQ948" s="40"/>
      <c r="AR948" s="40"/>
      <c r="AS948" s="40"/>
      <c r="AT948" s="29"/>
      <c r="AU948" s="56"/>
      <c r="AV948" s="56"/>
      <c r="AW948" s="56"/>
      <c r="AX948" s="249" t="str">
        <f>IF(V948="","",EOMONTH(EDATE(Tabla1[[#This Row],[Fecha Finalización]],2),0))</f>
        <v/>
      </c>
      <c r="AY948" s="40"/>
      <c r="AZ948" s="250" t="str">
        <f>IF(V948="","",EOMONTH(EDATE(Tabla1[[#This Row],[Fecha Finalización]],3),0))</f>
        <v/>
      </c>
      <c r="BA948" s="40"/>
      <c r="BB948" s="40"/>
      <c r="BC948" s="237"/>
      <c r="BD948" s="235" t="str">
        <f>IF(F948="","",Tabla1[[#This Row],[sem 01]]&amp;Tabla1[[#This Row],[sem 02]]&amp;Tabla1[[#This Row],[sem 03]])</f>
        <v/>
      </c>
      <c r="BE948" s="236"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9"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10"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10"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10" t="str">
        <f>IF(Tabla1[[#This Row],[Fecha Inicio grupo]]="","",IFERROR(VLOOKUP(Tabla1[[#This Row],[Mes de Alta como miembro]],Parámetros!$AM$2:$AN$16,2,0),"01/01/1900"))</f>
        <v/>
      </c>
    </row>
    <row r="949" spans="1:63" ht="14.45">
      <c r="A949" s="69">
        <v>946</v>
      </c>
      <c r="B949" s="30"/>
      <c r="C949" s="35"/>
      <c r="D949" s="43"/>
      <c r="E949" s="65"/>
      <c r="F949" s="46"/>
      <c r="G949" s="46"/>
      <c r="H949" s="165"/>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1"/>
      <c r="P949" s="35"/>
      <c r="Q949" s="68"/>
      <c r="R949" s="68"/>
      <c r="S949" s="68"/>
      <c r="T949" s="68"/>
      <c r="U949" s="244" t="str">
        <f>IF(F949="","",Tabla1[[#This Row],[Fecha Inicio grupo]]+3*7-7)</f>
        <v/>
      </c>
      <c r="V949" s="245"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6"/>
      <c r="AP949" s="247" t="str">
        <f>IF(F949="","",IFERROR(VLOOKUP(SUBSTITUTE(SUBSTITUTE(Tabla1[[#This Row],[Uso Sistemas]],"T","P"),"N","F"),Parámetros!$M$2:$N$17,2,0),"Completar hasta 3ra sem. para evaluar a Probacionista"))</f>
        <v/>
      </c>
      <c r="AQ949" s="40"/>
      <c r="AR949" s="40"/>
      <c r="AS949" s="40"/>
      <c r="AT949" s="29"/>
      <c r="AU949" s="56"/>
      <c r="AV949" s="56"/>
      <c r="AW949" s="56"/>
      <c r="AX949" s="249" t="str">
        <f>IF(V949="","",EOMONTH(EDATE(Tabla1[[#This Row],[Fecha Finalización]],2),0))</f>
        <v/>
      </c>
      <c r="AY949" s="40"/>
      <c r="AZ949" s="250" t="str">
        <f>IF(V949="","",EOMONTH(EDATE(Tabla1[[#This Row],[Fecha Finalización]],3),0))</f>
        <v/>
      </c>
      <c r="BA949" s="40"/>
      <c r="BB949" s="40"/>
      <c r="BC949" s="237"/>
      <c r="BD949" s="235" t="str">
        <f>IF(F949="","",Tabla1[[#This Row],[sem 01]]&amp;Tabla1[[#This Row],[sem 02]]&amp;Tabla1[[#This Row],[sem 03]])</f>
        <v/>
      </c>
      <c r="BE949" s="236"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9"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10"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10"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10" t="str">
        <f>IF(Tabla1[[#This Row],[Fecha Inicio grupo]]="","",IFERROR(VLOOKUP(Tabla1[[#This Row],[Mes de Alta como miembro]],Parámetros!$AM$2:$AN$16,2,0),"01/01/1900"))</f>
        <v/>
      </c>
    </row>
    <row r="950" spans="1:63" ht="14.45">
      <c r="A950" s="69">
        <v>947</v>
      </c>
      <c r="B950" s="30"/>
      <c r="C950" s="35"/>
      <c r="D950" s="43"/>
      <c r="E950" s="65"/>
      <c r="F950" s="46"/>
      <c r="G950" s="46"/>
      <c r="H950" s="165"/>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1"/>
      <c r="P950" s="35"/>
      <c r="Q950" s="68"/>
      <c r="R950" s="68"/>
      <c r="S950" s="68"/>
      <c r="T950" s="68"/>
      <c r="U950" s="244" t="str">
        <f>IF(F950="","",Tabla1[[#This Row],[Fecha Inicio grupo]]+3*7-7)</f>
        <v/>
      </c>
      <c r="V950" s="245"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6"/>
      <c r="AP950" s="247" t="str">
        <f>IF(F950="","",IFERROR(VLOOKUP(SUBSTITUTE(SUBSTITUTE(Tabla1[[#This Row],[Uso Sistemas]],"T","P"),"N","F"),Parámetros!$M$2:$N$17,2,0),"Completar hasta 3ra sem. para evaluar a Probacionista"))</f>
        <v/>
      </c>
      <c r="AQ950" s="40"/>
      <c r="AR950" s="40"/>
      <c r="AS950" s="40"/>
      <c r="AT950" s="29"/>
      <c r="AU950" s="56"/>
      <c r="AV950" s="56"/>
      <c r="AW950" s="56"/>
      <c r="AX950" s="249" t="str">
        <f>IF(V950="","",EOMONTH(EDATE(Tabla1[[#This Row],[Fecha Finalización]],2),0))</f>
        <v/>
      </c>
      <c r="AY950" s="40"/>
      <c r="AZ950" s="250" t="str">
        <f>IF(V950="","",EOMONTH(EDATE(Tabla1[[#This Row],[Fecha Finalización]],3),0))</f>
        <v/>
      </c>
      <c r="BA950" s="40"/>
      <c r="BB950" s="40"/>
      <c r="BC950" s="237"/>
      <c r="BD950" s="235" t="str">
        <f>IF(F950="","",Tabla1[[#This Row],[sem 01]]&amp;Tabla1[[#This Row],[sem 02]]&amp;Tabla1[[#This Row],[sem 03]])</f>
        <v/>
      </c>
      <c r="BE950" s="236"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9"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10"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10"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10" t="str">
        <f>IF(Tabla1[[#This Row],[Fecha Inicio grupo]]="","",IFERROR(VLOOKUP(Tabla1[[#This Row],[Mes de Alta como miembro]],Parámetros!$AM$2:$AN$16,2,0),"01/01/1900"))</f>
        <v/>
      </c>
    </row>
    <row r="951" spans="1:63" ht="14.45">
      <c r="A951" s="69">
        <v>948</v>
      </c>
      <c r="B951" s="30"/>
      <c r="C951" s="35"/>
      <c r="D951" s="43"/>
      <c r="E951" s="65"/>
      <c r="F951" s="46"/>
      <c r="G951" s="46"/>
      <c r="H951" s="165"/>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1"/>
      <c r="P951" s="35"/>
      <c r="Q951" s="68"/>
      <c r="R951" s="68"/>
      <c r="S951" s="68"/>
      <c r="T951" s="68"/>
      <c r="U951" s="244" t="str">
        <f>IF(F951="","",Tabla1[[#This Row],[Fecha Inicio grupo]]+3*7-7)</f>
        <v/>
      </c>
      <c r="V951" s="245"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6"/>
      <c r="AP951" s="247" t="str">
        <f>IF(F951="","",IFERROR(VLOOKUP(SUBSTITUTE(SUBSTITUTE(Tabla1[[#This Row],[Uso Sistemas]],"T","P"),"N","F"),Parámetros!$M$2:$N$17,2,0),"Completar hasta 3ra sem. para evaluar a Probacionista"))</f>
        <v/>
      </c>
      <c r="AQ951" s="40"/>
      <c r="AR951" s="40"/>
      <c r="AS951" s="40"/>
      <c r="AT951" s="29"/>
      <c r="AU951" s="56"/>
      <c r="AV951" s="56"/>
      <c r="AW951" s="56"/>
      <c r="AX951" s="249" t="str">
        <f>IF(V951="","",EOMONTH(EDATE(Tabla1[[#This Row],[Fecha Finalización]],2),0))</f>
        <v/>
      </c>
      <c r="AY951" s="40"/>
      <c r="AZ951" s="250" t="str">
        <f>IF(V951="","",EOMONTH(EDATE(Tabla1[[#This Row],[Fecha Finalización]],3),0))</f>
        <v/>
      </c>
      <c r="BA951" s="40"/>
      <c r="BB951" s="40"/>
      <c r="BC951" s="237"/>
      <c r="BD951" s="235" t="str">
        <f>IF(F951="","",Tabla1[[#This Row],[sem 01]]&amp;Tabla1[[#This Row],[sem 02]]&amp;Tabla1[[#This Row],[sem 03]])</f>
        <v/>
      </c>
      <c r="BE951" s="236"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9"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10"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10"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10" t="str">
        <f>IF(Tabla1[[#This Row],[Fecha Inicio grupo]]="","",IFERROR(VLOOKUP(Tabla1[[#This Row],[Mes de Alta como miembro]],Parámetros!$AM$2:$AN$16,2,0),"01/01/1900"))</f>
        <v/>
      </c>
    </row>
    <row r="952" spans="1:63" ht="14.45">
      <c r="A952" s="69">
        <v>949</v>
      </c>
      <c r="B952" s="30"/>
      <c r="C952" s="35"/>
      <c r="D952" s="43"/>
      <c r="E952" s="65"/>
      <c r="F952" s="46"/>
      <c r="G952" s="46"/>
      <c r="H952" s="165"/>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1"/>
      <c r="P952" s="35"/>
      <c r="Q952" s="68"/>
      <c r="R952" s="68"/>
      <c r="S952" s="68"/>
      <c r="T952" s="68"/>
      <c r="U952" s="244" t="str">
        <f>IF(F952="","",Tabla1[[#This Row],[Fecha Inicio grupo]]+3*7-7)</f>
        <v/>
      </c>
      <c r="V952" s="245"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6"/>
      <c r="AP952" s="247" t="str">
        <f>IF(F952="","",IFERROR(VLOOKUP(SUBSTITUTE(SUBSTITUTE(Tabla1[[#This Row],[Uso Sistemas]],"T","P"),"N","F"),Parámetros!$M$2:$N$17,2,0),"Completar hasta 3ra sem. para evaluar a Probacionista"))</f>
        <v/>
      </c>
      <c r="AQ952" s="40"/>
      <c r="AR952" s="40"/>
      <c r="AS952" s="40"/>
      <c r="AT952" s="29"/>
      <c r="AU952" s="56"/>
      <c r="AV952" s="56"/>
      <c r="AW952" s="56"/>
      <c r="AX952" s="249" t="str">
        <f>IF(V952="","",EOMONTH(EDATE(Tabla1[[#This Row],[Fecha Finalización]],2),0))</f>
        <v/>
      </c>
      <c r="AY952" s="40"/>
      <c r="AZ952" s="250" t="str">
        <f>IF(V952="","",EOMONTH(EDATE(Tabla1[[#This Row],[Fecha Finalización]],3),0))</f>
        <v/>
      </c>
      <c r="BA952" s="40"/>
      <c r="BB952" s="40"/>
      <c r="BC952" s="237"/>
      <c r="BD952" s="235" t="str">
        <f>IF(F952="","",Tabla1[[#This Row],[sem 01]]&amp;Tabla1[[#This Row],[sem 02]]&amp;Tabla1[[#This Row],[sem 03]])</f>
        <v/>
      </c>
      <c r="BE952" s="236"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9"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10"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10"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10" t="str">
        <f>IF(Tabla1[[#This Row],[Fecha Inicio grupo]]="","",IFERROR(VLOOKUP(Tabla1[[#This Row],[Mes de Alta como miembro]],Parámetros!$AM$2:$AN$16,2,0),"01/01/1900"))</f>
        <v/>
      </c>
    </row>
    <row r="953" spans="1:63" ht="14.45">
      <c r="A953" s="69">
        <v>950</v>
      </c>
      <c r="B953" s="30"/>
      <c r="C953" s="35"/>
      <c r="D953" s="43"/>
      <c r="E953" s="65"/>
      <c r="F953" s="46"/>
      <c r="G953" s="46"/>
      <c r="H953" s="165"/>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1"/>
      <c r="P953" s="35"/>
      <c r="Q953" s="68"/>
      <c r="R953" s="68"/>
      <c r="S953" s="68"/>
      <c r="T953" s="68"/>
      <c r="U953" s="244" t="str">
        <f>IF(F953="","",Tabla1[[#This Row],[Fecha Inicio grupo]]+3*7-7)</f>
        <v/>
      </c>
      <c r="V953" s="245"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6"/>
      <c r="AP953" s="247" t="str">
        <f>IF(F953="","",IFERROR(VLOOKUP(SUBSTITUTE(SUBSTITUTE(Tabla1[[#This Row],[Uso Sistemas]],"T","P"),"N","F"),Parámetros!$M$2:$N$17,2,0),"Completar hasta 3ra sem. para evaluar a Probacionista"))</f>
        <v/>
      </c>
      <c r="AQ953" s="40"/>
      <c r="AR953" s="40"/>
      <c r="AS953" s="40"/>
      <c r="AT953" s="29"/>
      <c r="AU953" s="56"/>
      <c r="AV953" s="56"/>
      <c r="AW953" s="56"/>
      <c r="AX953" s="249" t="str">
        <f>IF(V953="","",EOMONTH(EDATE(Tabla1[[#This Row],[Fecha Finalización]],2),0))</f>
        <v/>
      </c>
      <c r="AY953" s="40"/>
      <c r="AZ953" s="250" t="str">
        <f>IF(V953="","",EOMONTH(EDATE(Tabla1[[#This Row],[Fecha Finalización]],3),0))</f>
        <v/>
      </c>
      <c r="BA953" s="40"/>
      <c r="BB953" s="40"/>
      <c r="BC953" s="237"/>
      <c r="BD953" s="235" t="str">
        <f>IF(F953="","",Tabla1[[#This Row],[sem 01]]&amp;Tabla1[[#This Row],[sem 02]]&amp;Tabla1[[#This Row],[sem 03]])</f>
        <v/>
      </c>
      <c r="BE953" s="236"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9"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10"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10"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10" t="str">
        <f>IF(Tabla1[[#This Row],[Fecha Inicio grupo]]="","",IFERROR(VLOOKUP(Tabla1[[#This Row],[Mes de Alta como miembro]],Parámetros!$AM$2:$AN$16,2,0),"01/01/1900"))</f>
        <v/>
      </c>
    </row>
    <row r="954" spans="1:63" ht="14.45">
      <c r="A954" s="69">
        <v>951</v>
      </c>
      <c r="B954" s="30"/>
      <c r="C954" s="35"/>
      <c r="D954" s="43"/>
      <c r="E954" s="65"/>
      <c r="F954" s="46"/>
      <c r="G954" s="46"/>
      <c r="H954" s="165"/>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1"/>
      <c r="P954" s="35"/>
      <c r="Q954" s="68"/>
      <c r="R954" s="68"/>
      <c r="S954" s="68"/>
      <c r="T954" s="68"/>
      <c r="U954" s="244" t="str">
        <f>IF(F954="","",Tabla1[[#This Row],[Fecha Inicio grupo]]+3*7-7)</f>
        <v/>
      </c>
      <c r="V954" s="245"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6"/>
      <c r="AP954" s="247" t="str">
        <f>IF(F954="","",IFERROR(VLOOKUP(SUBSTITUTE(SUBSTITUTE(Tabla1[[#This Row],[Uso Sistemas]],"T","P"),"N","F"),Parámetros!$M$2:$N$17,2,0),"Completar hasta 3ra sem. para evaluar a Probacionista"))</f>
        <v/>
      </c>
      <c r="AQ954" s="40"/>
      <c r="AR954" s="40"/>
      <c r="AS954" s="40"/>
      <c r="AT954" s="29"/>
      <c r="AU954" s="56"/>
      <c r="AV954" s="56"/>
      <c r="AW954" s="56"/>
      <c r="AX954" s="249" t="str">
        <f>IF(V954="","",EOMONTH(EDATE(Tabla1[[#This Row],[Fecha Finalización]],2),0))</f>
        <v/>
      </c>
      <c r="AY954" s="40"/>
      <c r="AZ954" s="250" t="str">
        <f>IF(V954="","",EOMONTH(EDATE(Tabla1[[#This Row],[Fecha Finalización]],3),0))</f>
        <v/>
      </c>
      <c r="BA954" s="40"/>
      <c r="BB954" s="40"/>
      <c r="BC954" s="237"/>
      <c r="BD954" s="235" t="str">
        <f>IF(F954="","",Tabla1[[#This Row],[sem 01]]&amp;Tabla1[[#This Row],[sem 02]]&amp;Tabla1[[#This Row],[sem 03]])</f>
        <v/>
      </c>
      <c r="BE954" s="236"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9"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10"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10"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10" t="str">
        <f>IF(Tabla1[[#This Row],[Fecha Inicio grupo]]="","",IFERROR(VLOOKUP(Tabla1[[#This Row],[Mes de Alta como miembro]],Parámetros!$AM$2:$AN$16,2,0),"01/01/1900"))</f>
        <v/>
      </c>
    </row>
    <row r="955" spans="1:63" ht="14.45">
      <c r="A955" s="69">
        <v>952</v>
      </c>
      <c r="B955" s="30"/>
      <c r="C955" s="35"/>
      <c r="D955" s="43"/>
      <c r="E955" s="65"/>
      <c r="F955" s="46"/>
      <c r="G955" s="46"/>
      <c r="H955" s="165"/>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1"/>
      <c r="P955" s="35"/>
      <c r="Q955" s="68"/>
      <c r="R955" s="68"/>
      <c r="S955" s="68"/>
      <c r="T955" s="68"/>
      <c r="U955" s="244" t="str">
        <f>IF(F955="","",Tabla1[[#This Row],[Fecha Inicio grupo]]+3*7-7)</f>
        <v/>
      </c>
      <c r="V955" s="245"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6"/>
      <c r="AP955" s="247" t="str">
        <f>IF(F955="","",IFERROR(VLOOKUP(SUBSTITUTE(SUBSTITUTE(Tabla1[[#This Row],[Uso Sistemas]],"T","P"),"N","F"),Parámetros!$M$2:$N$17,2,0),"Completar hasta 3ra sem. para evaluar a Probacionista"))</f>
        <v/>
      </c>
      <c r="AQ955" s="40"/>
      <c r="AR955" s="40"/>
      <c r="AS955" s="40"/>
      <c r="AT955" s="29"/>
      <c r="AU955" s="56"/>
      <c r="AV955" s="56"/>
      <c r="AW955" s="56"/>
      <c r="AX955" s="249" t="str">
        <f>IF(V955="","",EOMONTH(EDATE(Tabla1[[#This Row],[Fecha Finalización]],2),0))</f>
        <v/>
      </c>
      <c r="AY955" s="40"/>
      <c r="AZ955" s="250" t="str">
        <f>IF(V955="","",EOMONTH(EDATE(Tabla1[[#This Row],[Fecha Finalización]],3),0))</f>
        <v/>
      </c>
      <c r="BA955" s="40"/>
      <c r="BB955" s="40"/>
      <c r="BC955" s="237"/>
      <c r="BD955" s="235" t="str">
        <f>IF(F955="","",Tabla1[[#This Row],[sem 01]]&amp;Tabla1[[#This Row],[sem 02]]&amp;Tabla1[[#This Row],[sem 03]])</f>
        <v/>
      </c>
      <c r="BE955" s="236"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9"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10"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10"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10" t="str">
        <f>IF(Tabla1[[#This Row],[Fecha Inicio grupo]]="","",IFERROR(VLOOKUP(Tabla1[[#This Row],[Mes de Alta como miembro]],Parámetros!$AM$2:$AN$16,2,0),"01/01/1900"))</f>
        <v/>
      </c>
    </row>
    <row r="956" spans="1:63" ht="14.45">
      <c r="A956" s="69">
        <v>953</v>
      </c>
      <c r="B956" s="30"/>
      <c r="C956" s="35"/>
      <c r="D956" s="43"/>
      <c r="E956" s="65"/>
      <c r="F956" s="46"/>
      <c r="G956" s="46"/>
      <c r="H956" s="165"/>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1"/>
      <c r="P956" s="35"/>
      <c r="Q956" s="68"/>
      <c r="R956" s="68"/>
      <c r="S956" s="68"/>
      <c r="T956" s="68"/>
      <c r="U956" s="244" t="str">
        <f>IF(F956="","",Tabla1[[#This Row],[Fecha Inicio grupo]]+3*7-7)</f>
        <v/>
      </c>
      <c r="V956" s="245"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6"/>
      <c r="AP956" s="247" t="str">
        <f>IF(F956="","",IFERROR(VLOOKUP(SUBSTITUTE(SUBSTITUTE(Tabla1[[#This Row],[Uso Sistemas]],"T","P"),"N","F"),Parámetros!$M$2:$N$17,2,0),"Completar hasta 3ra sem. para evaluar a Probacionista"))</f>
        <v/>
      </c>
      <c r="AQ956" s="40"/>
      <c r="AR956" s="40"/>
      <c r="AS956" s="40"/>
      <c r="AT956" s="29"/>
      <c r="AU956" s="56"/>
      <c r="AV956" s="56"/>
      <c r="AW956" s="56"/>
      <c r="AX956" s="249" t="str">
        <f>IF(V956="","",EOMONTH(EDATE(Tabla1[[#This Row],[Fecha Finalización]],2),0))</f>
        <v/>
      </c>
      <c r="AY956" s="40"/>
      <c r="AZ956" s="250" t="str">
        <f>IF(V956="","",EOMONTH(EDATE(Tabla1[[#This Row],[Fecha Finalización]],3),0))</f>
        <v/>
      </c>
      <c r="BA956" s="40"/>
      <c r="BB956" s="40"/>
      <c r="BC956" s="237"/>
      <c r="BD956" s="235" t="str">
        <f>IF(F956="","",Tabla1[[#This Row],[sem 01]]&amp;Tabla1[[#This Row],[sem 02]]&amp;Tabla1[[#This Row],[sem 03]])</f>
        <v/>
      </c>
      <c r="BE956" s="236"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9"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10"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10"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10" t="str">
        <f>IF(Tabla1[[#This Row],[Fecha Inicio grupo]]="","",IFERROR(VLOOKUP(Tabla1[[#This Row],[Mes de Alta como miembro]],Parámetros!$AM$2:$AN$16,2,0),"01/01/1900"))</f>
        <v/>
      </c>
    </row>
    <row r="957" spans="1:63" ht="14.45">
      <c r="A957" s="69">
        <v>954</v>
      </c>
      <c r="B957" s="30"/>
      <c r="C957" s="35"/>
      <c r="D957" s="43"/>
      <c r="E957" s="65"/>
      <c r="F957" s="46"/>
      <c r="G957" s="46"/>
      <c r="H957" s="165"/>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1"/>
      <c r="P957" s="35"/>
      <c r="Q957" s="68"/>
      <c r="R957" s="68"/>
      <c r="S957" s="68"/>
      <c r="T957" s="68"/>
      <c r="U957" s="244" t="str">
        <f>IF(F957="","",Tabla1[[#This Row],[Fecha Inicio grupo]]+3*7-7)</f>
        <v/>
      </c>
      <c r="V957" s="245"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6"/>
      <c r="AP957" s="247" t="str">
        <f>IF(F957="","",IFERROR(VLOOKUP(SUBSTITUTE(SUBSTITUTE(Tabla1[[#This Row],[Uso Sistemas]],"T","P"),"N","F"),Parámetros!$M$2:$N$17,2,0),"Completar hasta 3ra sem. para evaluar a Probacionista"))</f>
        <v/>
      </c>
      <c r="AQ957" s="40"/>
      <c r="AR957" s="40"/>
      <c r="AS957" s="40"/>
      <c r="AT957" s="29"/>
      <c r="AU957" s="56"/>
      <c r="AV957" s="56"/>
      <c r="AW957" s="56"/>
      <c r="AX957" s="249" t="str">
        <f>IF(V957="","",EOMONTH(EDATE(Tabla1[[#This Row],[Fecha Finalización]],2),0))</f>
        <v/>
      </c>
      <c r="AY957" s="40"/>
      <c r="AZ957" s="250" t="str">
        <f>IF(V957="","",EOMONTH(EDATE(Tabla1[[#This Row],[Fecha Finalización]],3),0))</f>
        <v/>
      </c>
      <c r="BA957" s="40"/>
      <c r="BB957" s="40"/>
      <c r="BC957" s="237"/>
      <c r="BD957" s="235" t="str">
        <f>IF(F957="","",Tabla1[[#This Row],[sem 01]]&amp;Tabla1[[#This Row],[sem 02]]&amp;Tabla1[[#This Row],[sem 03]])</f>
        <v/>
      </c>
      <c r="BE957" s="236"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9"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10"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10"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10" t="str">
        <f>IF(Tabla1[[#This Row],[Fecha Inicio grupo]]="","",IFERROR(VLOOKUP(Tabla1[[#This Row],[Mes de Alta como miembro]],Parámetros!$AM$2:$AN$16,2,0),"01/01/1900"))</f>
        <v/>
      </c>
    </row>
    <row r="958" spans="1:63" ht="14.45">
      <c r="A958" s="69">
        <v>955</v>
      </c>
      <c r="B958" s="30"/>
      <c r="C958" s="35"/>
      <c r="D958" s="43"/>
      <c r="E958" s="65"/>
      <c r="F958" s="46"/>
      <c r="G958" s="46"/>
      <c r="H958" s="165"/>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1"/>
      <c r="P958" s="35"/>
      <c r="Q958" s="68"/>
      <c r="R958" s="68"/>
      <c r="S958" s="68"/>
      <c r="T958" s="68"/>
      <c r="U958" s="244" t="str">
        <f>IF(F958="","",Tabla1[[#This Row],[Fecha Inicio grupo]]+3*7-7)</f>
        <v/>
      </c>
      <c r="V958" s="245"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6"/>
      <c r="AP958" s="247" t="str">
        <f>IF(F958="","",IFERROR(VLOOKUP(SUBSTITUTE(SUBSTITUTE(Tabla1[[#This Row],[Uso Sistemas]],"T","P"),"N","F"),Parámetros!$M$2:$N$17,2,0),"Completar hasta 3ra sem. para evaluar a Probacionista"))</f>
        <v/>
      </c>
      <c r="AQ958" s="40"/>
      <c r="AR958" s="40"/>
      <c r="AS958" s="40"/>
      <c r="AT958" s="29"/>
      <c r="AU958" s="56"/>
      <c r="AV958" s="56"/>
      <c r="AW958" s="56"/>
      <c r="AX958" s="249" t="str">
        <f>IF(V958="","",EOMONTH(EDATE(Tabla1[[#This Row],[Fecha Finalización]],2),0))</f>
        <v/>
      </c>
      <c r="AY958" s="40"/>
      <c r="AZ958" s="250" t="str">
        <f>IF(V958="","",EOMONTH(EDATE(Tabla1[[#This Row],[Fecha Finalización]],3),0))</f>
        <v/>
      </c>
      <c r="BA958" s="40"/>
      <c r="BB958" s="40"/>
      <c r="BC958" s="237"/>
      <c r="BD958" s="235" t="str">
        <f>IF(F958="","",Tabla1[[#This Row],[sem 01]]&amp;Tabla1[[#This Row],[sem 02]]&amp;Tabla1[[#This Row],[sem 03]])</f>
        <v/>
      </c>
      <c r="BE958" s="236"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9"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10"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10"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10" t="str">
        <f>IF(Tabla1[[#This Row],[Fecha Inicio grupo]]="","",IFERROR(VLOOKUP(Tabla1[[#This Row],[Mes de Alta como miembro]],Parámetros!$AM$2:$AN$16,2,0),"01/01/1900"))</f>
        <v/>
      </c>
    </row>
    <row r="959" spans="1:63" ht="14.45">
      <c r="A959" s="69">
        <v>956</v>
      </c>
      <c r="B959" s="30"/>
      <c r="C959" s="35"/>
      <c r="D959" s="43"/>
      <c r="E959" s="65"/>
      <c r="F959" s="46"/>
      <c r="G959" s="46"/>
      <c r="H959" s="165"/>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1"/>
      <c r="P959" s="35"/>
      <c r="Q959" s="68"/>
      <c r="R959" s="68"/>
      <c r="S959" s="68"/>
      <c r="T959" s="68"/>
      <c r="U959" s="244" t="str">
        <f>IF(F959="","",Tabla1[[#This Row],[Fecha Inicio grupo]]+3*7-7)</f>
        <v/>
      </c>
      <c r="V959" s="245"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6"/>
      <c r="AP959" s="247" t="str">
        <f>IF(F959="","",IFERROR(VLOOKUP(SUBSTITUTE(SUBSTITUTE(Tabla1[[#This Row],[Uso Sistemas]],"T","P"),"N","F"),Parámetros!$M$2:$N$17,2,0),"Completar hasta 3ra sem. para evaluar a Probacionista"))</f>
        <v/>
      </c>
      <c r="AQ959" s="40"/>
      <c r="AR959" s="40"/>
      <c r="AS959" s="40"/>
      <c r="AT959" s="29"/>
      <c r="AU959" s="56"/>
      <c r="AV959" s="56"/>
      <c r="AW959" s="56"/>
      <c r="AX959" s="249" t="str">
        <f>IF(V959="","",EOMONTH(EDATE(Tabla1[[#This Row],[Fecha Finalización]],2),0))</f>
        <v/>
      </c>
      <c r="AY959" s="40"/>
      <c r="AZ959" s="250" t="str">
        <f>IF(V959="","",EOMONTH(EDATE(Tabla1[[#This Row],[Fecha Finalización]],3),0))</f>
        <v/>
      </c>
      <c r="BA959" s="40"/>
      <c r="BB959" s="40"/>
      <c r="BC959" s="237"/>
      <c r="BD959" s="235" t="str">
        <f>IF(F959="","",Tabla1[[#This Row],[sem 01]]&amp;Tabla1[[#This Row],[sem 02]]&amp;Tabla1[[#This Row],[sem 03]])</f>
        <v/>
      </c>
      <c r="BE959" s="236"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9"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10"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10"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10" t="str">
        <f>IF(Tabla1[[#This Row],[Fecha Inicio grupo]]="","",IFERROR(VLOOKUP(Tabla1[[#This Row],[Mes de Alta como miembro]],Parámetros!$AM$2:$AN$16,2,0),"01/01/1900"))</f>
        <v/>
      </c>
    </row>
    <row r="960" spans="1:63" ht="14.45">
      <c r="A960" s="69">
        <v>957</v>
      </c>
      <c r="B960" s="30"/>
      <c r="C960" s="35"/>
      <c r="D960" s="43"/>
      <c r="E960" s="65"/>
      <c r="F960" s="46"/>
      <c r="G960" s="46"/>
      <c r="H960" s="165"/>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1"/>
      <c r="P960" s="35"/>
      <c r="Q960" s="68"/>
      <c r="R960" s="68"/>
      <c r="S960" s="68"/>
      <c r="T960" s="68"/>
      <c r="U960" s="244" t="str">
        <f>IF(F960="","",Tabla1[[#This Row],[Fecha Inicio grupo]]+3*7-7)</f>
        <v/>
      </c>
      <c r="V960" s="245"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6"/>
      <c r="AP960" s="247" t="str">
        <f>IF(F960="","",IFERROR(VLOOKUP(SUBSTITUTE(SUBSTITUTE(Tabla1[[#This Row],[Uso Sistemas]],"T","P"),"N","F"),Parámetros!$M$2:$N$17,2,0),"Completar hasta 3ra sem. para evaluar a Probacionista"))</f>
        <v/>
      </c>
      <c r="AQ960" s="40"/>
      <c r="AR960" s="40"/>
      <c r="AS960" s="40"/>
      <c r="AT960" s="29"/>
      <c r="AU960" s="56"/>
      <c r="AV960" s="56"/>
      <c r="AW960" s="56"/>
      <c r="AX960" s="249" t="str">
        <f>IF(V960="","",EOMONTH(EDATE(Tabla1[[#This Row],[Fecha Finalización]],2),0))</f>
        <v/>
      </c>
      <c r="AY960" s="40"/>
      <c r="AZ960" s="250" t="str">
        <f>IF(V960="","",EOMONTH(EDATE(Tabla1[[#This Row],[Fecha Finalización]],3),0))</f>
        <v/>
      </c>
      <c r="BA960" s="40"/>
      <c r="BB960" s="40"/>
      <c r="BC960" s="237"/>
      <c r="BD960" s="235" t="str">
        <f>IF(F960="","",Tabla1[[#This Row],[sem 01]]&amp;Tabla1[[#This Row],[sem 02]]&amp;Tabla1[[#This Row],[sem 03]])</f>
        <v/>
      </c>
      <c r="BE960" s="236"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9"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10"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10"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10" t="str">
        <f>IF(Tabla1[[#This Row],[Fecha Inicio grupo]]="","",IFERROR(VLOOKUP(Tabla1[[#This Row],[Mes de Alta como miembro]],Parámetros!$AM$2:$AN$16,2,0),"01/01/1900"))</f>
        <v/>
      </c>
    </row>
    <row r="961" spans="1:63" ht="14.45">
      <c r="A961" s="69">
        <v>958</v>
      </c>
      <c r="B961" s="30"/>
      <c r="C961" s="35"/>
      <c r="D961" s="43"/>
      <c r="E961" s="65"/>
      <c r="F961" s="46"/>
      <c r="G961" s="46"/>
      <c r="H961" s="165"/>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1"/>
      <c r="P961" s="35"/>
      <c r="Q961" s="68"/>
      <c r="R961" s="68"/>
      <c r="S961" s="68"/>
      <c r="T961" s="68"/>
      <c r="U961" s="244" t="str">
        <f>IF(F961="","",Tabla1[[#This Row],[Fecha Inicio grupo]]+3*7-7)</f>
        <v/>
      </c>
      <c r="V961" s="245"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6"/>
      <c r="AP961" s="247" t="str">
        <f>IF(F961="","",IFERROR(VLOOKUP(SUBSTITUTE(SUBSTITUTE(Tabla1[[#This Row],[Uso Sistemas]],"T","P"),"N","F"),Parámetros!$M$2:$N$17,2,0),"Completar hasta 3ra sem. para evaluar a Probacionista"))</f>
        <v/>
      </c>
      <c r="AQ961" s="40"/>
      <c r="AR961" s="40"/>
      <c r="AS961" s="40"/>
      <c r="AT961" s="29"/>
      <c r="AU961" s="56"/>
      <c r="AV961" s="56"/>
      <c r="AW961" s="56"/>
      <c r="AX961" s="249" t="str">
        <f>IF(V961="","",EOMONTH(EDATE(Tabla1[[#This Row],[Fecha Finalización]],2),0))</f>
        <v/>
      </c>
      <c r="AY961" s="40"/>
      <c r="AZ961" s="250" t="str">
        <f>IF(V961="","",EOMONTH(EDATE(Tabla1[[#This Row],[Fecha Finalización]],3),0))</f>
        <v/>
      </c>
      <c r="BA961" s="40"/>
      <c r="BB961" s="40"/>
      <c r="BC961" s="237"/>
      <c r="BD961" s="235" t="str">
        <f>IF(F961="","",Tabla1[[#This Row],[sem 01]]&amp;Tabla1[[#This Row],[sem 02]]&amp;Tabla1[[#This Row],[sem 03]])</f>
        <v/>
      </c>
      <c r="BE961" s="236"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9"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10"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10"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10" t="str">
        <f>IF(Tabla1[[#This Row],[Fecha Inicio grupo]]="","",IFERROR(VLOOKUP(Tabla1[[#This Row],[Mes de Alta como miembro]],Parámetros!$AM$2:$AN$16,2,0),"01/01/1900"))</f>
        <v/>
      </c>
    </row>
    <row r="962" spans="1:63" ht="14.45">
      <c r="A962" s="69">
        <v>959</v>
      </c>
      <c r="B962" s="30"/>
      <c r="C962" s="35"/>
      <c r="D962" s="43"/>
      <c r="E962" s="65"/>
      <c r="F962" s="46"/>
      <c r="G962" s="46"/>
      <c r="H962" s="165"/>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1"/>
      <c r="P962" s="35"/>
      <c r="Q962" s="68"/>
      <c r="R962" s="68"/>
      <c r="S962" s="68"/>
      <c r="T962" s="68"/>
      <c r="U962" s="244" t="str">
        <f>IF(F962="","",Tabla1[[#This Row],[Fecha Inicio grupo]]+3*7-7)</f>
        <v/>
      </c>
      <c r="V962" s="245"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6"/>
      <c r="AP962" s="247" t="str">
        <f>IF(F962="","",IFERROR(VLOOKUP(SUBSTITUTE(SUBSTITUTE(Tabla1[[#This Row],[Uso Sistemas]],"T","P"),"N","F"),Parámetros!$M$2:$N$17,2,0),"Completar hasta 3ra sem. para evaluar a Probacionista"))</f>
        <v/>
      </c>
      <c r="AQ962" s="40"/>
      <c r="AR962" s="40"/>
      <c r="AS962" s="40"/>
      <c r="AT962" s="29"/>
      <c r="AU962" s="56"/>
      <c r="AV962" s="56"/>
      <c r="AW962" s="56"/>
      <c r="AX962" s="249" t="str">
        <f>IF(V962="","",EOMONTH(EDATE(Tabla1[[#This Row],[Fecha Finalización]],2),0))</f>
        <v/>
      </c>
      <c r="AY962" s="40"/>
      <c r="AZ962" s="250" t="str">
        <f>IF(V962="","",EOMONTH(EDATE(Tabla1[[#This Row],[Fecha Finalización]],3),0))</f>
        <v/>
      </c>
      <c r="BA962" s="40"/>
      <c r="BB962" s="40"/>
      <c r="BC962" s="237"/>
      <c r="BD962" s="235" t="str">
        <f>IF(F962="","",Tabla1[[#This Row],[sem 01]]&amp;Tabla1[[#This Row],[sem 02]]&amp;Tabla1[[#This Row],[sem 03]])</f>
        <v/>
      </c>
      <c r="BE962" s="236"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9"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10"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10"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10" t="str">
        <f>IF(Tabla1[[#This Row],[Fecha Inicio grupo]]="","",IFERROR(VLOOKUP(Tabla1[[#This Row],[Mes de Alta como miembro]],Parámetros!$AM$2:$AN$16,2,0),"01/01/1900"))</f>
        <v/>
      </c>
    </row>
    <row r="963" spans="1:63" ht="14.45">
      <c r="A963" s="69">
        <v>960</v>
      </c>
      <c r="B963" s="30"/>
      <c r="C963" s="35"/>
      <c r="D963" s="43"/>
      <c r="E963" s="65"/>
      <c r="F963" s="46"/>
      <c r="G963" s="46"/>
      <c r="H963" s="165"/>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1"/>
      <c r="P963" s="35"/>
      <c r="Q963" s="68"/>
      <c r="R963" s="68"/>
      <c r="S963" s="68"/>
      <c r="T963" s="68"/>
      <c r="U963" s="244" t="str">
        <f>IF(F963="","",Tabla1[[#This Row],[Fecha Inicio grupo]]+3*7-7)</f>
        <v/>
      </c>
      <c r="V963" s="245"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6"/>
      <c r="AP963" s="247" t="str">
        <f>IF(F963="","",IFERROR(VLOOKUP(SUBSTITUTE(SUBSTITUTE(Tabla1[[#This Row],[Uso Sistemas]],"T","P"),"N","F"),Parámetros!$M$2:$N$17,2,0),"Completar hasta 3ra sem. para evaluar a Probacionista"))</f>
        <v/>
      </c>
      <c r="AQ963" s="40"/>
      <c r="AR963" s="40"/>
      <c r="AS963" s="40"/>
      <c r="AT963" s="29"/>
      <c r="AU963" s="56"/>
      <c r="AV963" s="56"/>
      <c r="AW963" s="56"/>
      <c r="AX963" s="249" t="str">
        <f>IF(V963="","",EOMONTH(EDATE(Tabla1[[#This Row],[Fecha Finalización]],2),0))</f>
        <v/>
      </c>
      <c r="AY963" s="40"/>
      <c r="AZ963" s="250" t="str">
        <f>IF(V963="","",EOMONTH(EDATE(Tabla1[[#This Row],[Fecha Finalización]],3),0))</f>
        <v/>
      </c>
      <c r="BA963" s="40"/>
      <c r="BB963" s="40"/>
      <c r="BC963" s="237"/>
      <c r="BD963" s="235" t="str">
        <f>IF(F963="","",Tabla1[[#This Row],[sem 01]]&amp;Tabla1[[#This Row],[sem 02]]&amp;Tabla1[[#This Row],[sem 03]])</f>
        <v/>
      </c>
      <c r="BE963" s="236"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9"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10"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10"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10" t="str">
        <f>IF(Tabla1[[#This Row],[Fecha Inicio grupo]]="","",IFERROR(VLOOKUP(Tabla1[[#This Row],[Mes de Alta como miembro]],Parámetros!$AM$2:$AN$16,2,0),"01/01/1900"))</f>
        <v/>
      </c>
    </row>
    <row r="964" spans="1:63" ht="14.45">
      <c r="A964" s="69">
        <v>961</v>
      </c>
      <c r="B964" s="30"/>
      <c r="C964" s="35"/>
      <c r="D964" s="43"/>
      <c r="E964" s="65"/>
      <c r="F964" s="46"/>
      <c r="G964" s="46"/>
      <c r="H964" s="165"/>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1"/>
      <c r="P964" s="35"/>
      <c r="Q964" s="68"/>
      <c r="R964" s="68"/>
      <c r="S964" s="68"/>
      <c r="T964" s="68"/>
      <c r="U964" s="244" t="str">
        <f>IF(F964="","",Tabla1[[#This Row],[Fecha Inicio grupo]]+3*7-7)</f>
        <v/>
      </c>
      <c r="V964" s="245"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6"/>
      <c r="AP964" s="247" t="str">
        <f>IF(F964="","",IFERROR(VLOOKUP(SUBSTITUTE(SUBSTITUTE(Tabla1[[#This Row],[Uso Sistemas]],"T","P"),"N","F"),Parámetros!$M$2:$N$17,2,0),"Completar hasta 3ra sem. para evaluar a Probacionista"))</f>
        <v/>
      </c>
      <c r="AQ964" s="40"/>
      <c r="AR964" s="40"/>
      <c r="AS964" s="40"/>
      <c r="AT964" s="29"/>
      <c r="AU964" s="56"/>
      <c r="AV964" s="56"/>
      <c r="AW964" s="56"/>
      <c r="AX964" s="249" t="str">
        <f>IF(V964="","",EOMONTH(EDATE(Tabla1[[#This Row],[Fecha Finalización]],2),0))</f>
        <v/>
      </c>
      <c r="AY964" s="40"/>
      <c r="AZ964" s="250" t="str">
        <f>IF(V964="","",EOMONTH(EDATE(Tabla1[[#This Row],[Fecha Finalización]],3),0))</f>
        <v/>
      </c>
      <c r="BA964" s="40"/>
      <c r="BB964" s="40"/>
      <c r="BC964" s="237"/>
      <c r="BD964" s="235" t="str">
        <f>IF(F964="","",Tabla1[[#This Row],[sem 01]]&amp;Tabla1[[#This Row],[sem 02]]&amp;Tabla1[[#This Row],[sem 03]])</f>
        <v/>
      </c>
      <c r="BE964" s="236"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9"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10"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10"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10" t="str">
        <f>IF(Tabla1[[#This Row],[Fecha Inicio grupo]]="","",IFERROR(VLOOKUP(Tabla1[[#This Row],[Mes de Alta como miembro]],Parámetros!$AM$2:$AN$16,2,0),"01/01/1900"))</f>
        <v/>
      </c>
    </row>
    <row r="965" spans="1:63" ht="14.45">
      <c r="A965" s="69">
        <v>962</v>
      </c>
      <c r="B965" s="30"/>
      <c r="C965" s="35"/>
      <c r="D965" s="43"/>
      <c r="E965" s="65"/>
      <c r="F965" s="46"/>
      <c r="G965" s="46"/>
      <c r="H965" s="165"/>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1"/>
      <c r="P965" s="35"/>
      <c r="Q965" s="68"/>
      <c r="R965" s="68"/>
      <c r="S965" s="68"/>
      <c r="T965" s="68"/>
      <c r="U965" s="244" t="str">
        <f>IF(F965="","",Tabla1[[#This Row],[Fecha Inicio grupo]]+3*7-7)</f>
        <v/>
      </c>
      <c r="V965" s="245"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6"/>
      <c r="AP965" s="247" t="str">
        <f>IF(F965="","",IFERROR(VLOOKUP(SUBSTITUTE(SUBSTITUTE(Tabla1[[#This Row],[Uso Sistemas]],"T","P"),"N","F"),Parámetros!$M$2:$N$17,2,0),"Completar hasta 3ra sem. para evaluar a Probacionista"))</f>
        <v/>
      </c>
      <c r="AQ965" s="40"/>
      <c r="AR965" s="40"/>
      <c r="AS965" s="40"/>
      <c r="AT965" s="29"/>
      <c r="AU965" s="56"/>
      <c r="AV965" s="56"/>
      <c r="AW965" s="56"/>
      <c r="AX965" s="249" t="str">
        <f>IF(V965="","",EOMONTH(EDATE(Tabla1[[#This Row],[Fecha Finalización]],2),0))</f>
        <v/>
      </c>
      <c r="AY965" s="40"/>
      <c r="AZ965" s="250" t="str">
        <f>IF(V965="","",EOMONTH(EDATE(Tabla1[[#This Row],[Fecha Finalización]],3),0))</f>
        <v/>
      </c>
      <c r="BA965" s="40"/>
      <c r="BB965" s="40"/>
      <c r="BC965" s="237"/>
      <c r="BD965" s="235" t="str">
        <f>IF(F965="","",Tabla1[[#This Row],[sem 01]]&amp;Tabla1[[#This Row],[sem 02]]&amp;Tabla1[[#This Row],[sem 03]])</f>
        <v/>
      </c>
      <c r="BE965" s="236"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9"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10"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10"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10" t="str">
        <f>IF(Tabla1[[#This Row],[Fecha Inicio grupo]]="","",IFERROR(VLOOKUP(Tabla1[[#This Row],[Mes de Alta como miembro]],Parámetros!$AM$2:$AN$16,2,0),"01/01/1900"))</f>
        <v/>
      </c>
    </row>
    <row r="966" spans="1:63" ht="14.45">
      <c r="A966" s="69">
        <v>963</v>
      </c>
      <c r="B966" s="30"/>
      <c r="C966" s="35"/>
      <c r="D966" s="43"/>
      <c r="E966" s="65"/>
      <c r="F966" s="46"/>
      <c r="G966" s="46"/>
      <c r="H966" s="165"/>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1"/>
      <c r="P966" s="35"/>
      <c r="Q966" s="68"/>
      <c r="R966" s="68"/>
      <c r="S966" s="68"/>
      <c r="T966" s="68"/>
      <c r="U966" s="244" t="str">
        <f>IF(F966="","",Tabla1[[#This Row],[Fecha Inicio grupo]]+3*7-7)</f>
        <v/>
      </c>
      <c r="V966" s="245"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6"/>
      <c r="AP966" s="247" t="str">
        <f>IF(F966="","",IFERROR(VLOOKUP(SUBSTITUTE(SUBSTITUTE(Tabla1[[#This Row],[Uso Sistemas]],"T","P"),"N","F"),Parámetros!$M$2:$N$17,2,0),"Completar hasta 3ra sem. para evaluar a Probacionista"))</f>
        <v/>
      </c>
      <c r="AQ966" s="40"/>
      <c r="AR966" s="40"/>
      <c r="AS966" s="40"/>
      <c r="AT966" s="29"/>
      <c r="AU966" s="56"/>
      <c r="AV966" s="56"/>
      <c r="AW966" s="56"/>
      <c r="AX966" s="249" t="str">
        <f>IF(V966="","",EOMONTH(EDATE(Tabla1[[#This Row],[Fecha Finalización]],2),0))</f>
        <v/>
      </c>
      <c r="AY966" s="40"/>
      <c r="AZ966" s="250" t="str">
        <f>IF(V966="","",EOMONTH(EDATE(Tabla1[[#This Row],[Fecha Finalización]],3),0))</f>
        <v/>
      </c>
      <c r="BA966" s="40"/>
      <c r="BB966" s="40"/>
      <c r="BC966" s="237"/>
      <c r="BD966" s="235" t="str">
        <f>IF(F966="","",Tabla1[[#This Row],[sem 01]]&amp;Tabla1[[#This Row],[sem 02]]&amp;Tabla1[[#This Row],[sem 03]])</f>
        <v/>
      </c>
      <c r="BE966" s="236"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9"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10"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10"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10" t="str">
        <f>IF(Tabla1[[#This Row],[Fecha Inicio grupo]]="","",IFERROR(VLOOKUP(Tabla1[[#This Row],[Mes de Alta como miembro]],Parámetros!$AM$2:$AN$16,2,0),"01/01/1900"))</f>
        <v/>
      </c>
    </row>
    <row r="967" spans="1:63" ht="14.45">
      <c r="A967" s="69">
        <v>964</v>
      </c>
      <c r="B967" s="30"/>
      <c r="C967" s="35"/>
      <c r="D967" s="43"/>
      <c r="E967" s="65"/>
      <c r="F967" s="46"/>
      <c r="G967" s="46"/>
      <c r="H967" s="165"/>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1"/>
      <c r="P967" s="35"/>
      <c r="Q967" s="68"/>
      <c r="R967" s="68"/>
      <c r="S967" s="68"/>
      <c r="T967" s="68"/>
      <c r="U967" s="244" t="str">
        <f>IF(F967="","",Tabla1[[#This Row],[Fecha Inicio grupo]]+3*7-7)</f>
        <v/>
      </c>
      <c r="V967" s="245"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6"/>
      <c r="AP967" s="247" t="str">
        <f>IF(F967="","",IFERROR(VLOOKUP(SUBSTITUTE(SUBSTITUTE(Tabla1[[#This Row],[Uso Sistemas]],"T","P"),"N","F"),Parámetros!$M$2:$N$17,2,0),"Completar hasta 3ra sem. para evaluar a Probacionista"))</f>
        <v/>
      </c>
      <c r="AQ967" s="40"/>
      <c r="AR967" s="40"/>
      <c r="AS967" s="40"/>
      <c r="AT967" s="29"/>
      <c r="AU967" s="56"/>
      <c r="AV967" s="56"/>
      <c r="AW967" s="56"/>
      <c r="AX967" s="249" t="str">
        <f>IF(V967="","",EOMONTH(EDATE(Tabla1[[#This Row],[Fecha Finalización]],2),0))</f>
        <v/>
      </c>
      <c r="AY967" s="40"/>
      <c r="AZ967" s="250" t="str">
        <f>IF(V967="","",EOMONTH(EDATE(Tabla1[[#This Row],[Fecha Finalización]],3),0))</f>
        <v/>
      </c>
      <c r="BA967" s="40"/>
      <c r="BB967" s="40"/>
      <c r="BC967" s="237"/>
      <c r="BD967" s="235" t="str">
        <f>IF(F967="","",Tabla1[[#This Row],[sem 01]]&amp;Tabla1[[#This Row],[sem 02]]&amp;Tabla1[[#This Row],[sem 03]])</f>
        <v/>
      </c>
      <c r="BE967" s="236"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9"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10"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10"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10" t="str">
        <f>IF(Tabla1[[#This Row],[Fecha Inicio grupo]]="","",IFERROR(VLOOKUP(Tabla1[[#This Row],[Mes de Alta como miembro]],Parámetros!$AM$2:$AN$16,2,0),"01/01/1900"))</f>
        <v/>
      </c>
    </row>
    <row r="968" spans="1:63" ht="14.45">
      <c r="A968" s="69">
        <v>965</v>
      </c>
      <c r="B968" s="30"/>
      <c r="C968" s="35"/>
      <c r="D968" s="43"/>
      <c r="E968" s="65"/>
      <c r="F968" s="46"/>
      <c r="G968" s="46"/>
      <c r="H968" s="165"/>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1"/>
      <c r="P968" s="35"/>
      <c r="Q968" s="68"/>
      <c r="R968" s="68"/>
      <c r="S968" s="68"/>
      <c r="T968" s="68"/>
      <c r="U968" s="244" t="str">
        <f>IF(F968="","",Tabla1[[#This Row],[Fecha Inicio grupo]]+3*7-7)</f>
        <v/>
      </c>
      <c r="V968" s="245"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6"/>
      <c r="AP968" s="247" t="str">
        <f>IF(F968="","",IFERROR(VLOOKUP(SUBSTITUTE(SUBSTITUTE(Tabla1[[#This Row],[Uso Sistemas]],"T","P"),"N","F"),Parámetros!$M$2:$N$17,2,0),"Completar hasta 3ra sem. para evaluar a Probacionista"))</f>
        <v/>
      </c>
      <c r="AQ968" s="40"/>
      <c r="AR968" s="40"/>
      <c r="AS968" s="40"/>
      <c r="AT968" s="29"/>
      <c r="AU968" s="56"/>
      <c r="AV968" s="56"/>
      <c r="AW968" s="56"/>
      <c r="AX968" s="249" t="str">
        <f>IF(V968="","",EOMONTH(EDATE(Tabla1[[#This Row],[Fecha Finalización]],2),0))</f>
        <v/>
      </c>
      <c r="AY968" s="40"/>
      <c r="AZ968" s="250" t="str">
        <f>IF(V968="","",EOMONTH(EDATE(Tabla1[[#This Row],[Fecha Finalización]],3),0))</f>
        <v/>
      </c>
      <c r="BA968" s="40"/>
      <c r="BB968" s="40"/>
      <c r="BC968" s="237"/>
      <c r="BD968" s="235" t="str">
        <f>IF(F968="","",Tabla1[[#This Row],[sem 01]]&amp;Tabla1[[#This Row],[sem 02]]&amp;Tabla1[[#This Row],[sem 03]])</f>
        <v/>
      </c>
      <c r="BE968" s="236"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9"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10"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10"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10" t="str">
        <f>IF(Tabla1[[#This Row],[Fecha Inicio grupo]]="","",IFERROR(VLOOKUP(Tabla1[[#This Row],[Mes de Alta como miembro]],Parámetros!$AM$2:$AN$16,2,0),"01/01/1900"))</f>
        <v/>
      </c>
    </row>
    <row r="969" spans="1:63" ht="14.45">
      <c r="A969" s="69">
        <v>966</v>
      </c>
      <c r="B969" s="30"/>
      <c r="C969" s="35"/>
      <c r="D969" s="43"/>
      <c r="E969" s="65"/>
      <c r="F969" s="46"/>
      <c r="G969" s="46"/>
      <c r="H969" s="165"/>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1"/>
      <c r="P969" s="35"/>
      <c r="Q969" s="68"/>
      <c r="R969" s="68"/>
      <c r="S969" s="68"/>
      <c r="T969" s="68"/>
      <c r="U969" s="244" t="str">
        <f>IF(F969="","",Tabla1[[#This Row],[Fecha Inicio grupo]]+3*7-7)</f>
        <v/>
      </c>
      <c r="V969" s="245"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6"/>
      <c r="AP969" s="247" t="str">
        <f>IF(F969="","",IFERROR(VLOOKUP(SUBSTITUTE(SUBSTITUTE(Tabla1[[#This Row],[Uso Sistemas]],"T","P"),"N","F"),Parámetros!$M$2:$N$17,2,0),"Completar hasta 3ra sem. para evaluar a Probacionista"))</f>
        <v/>
      </c>
      <c r="AQ969" s="40"/>
      <c r="AR969" s="40"/>
      <c r="AS969" s="40"/>
      <c r="AT969" s="29"/>
      <c r="AU969" s="56"/>
      <c r="AV969" s="56"/>
      <c r="AW969" s="56"/>
      <c r="AX969" s="249" t="str">
        <f>IF(V969="","",EOMONTH(EDATE(Tabla1[[#This Row],[Fecha Finalización]],2),0))</f>
        <v/>
      </c>
      <c r="AY969" s="40"/>
      <c r="AZ969" s="250" t="str">
        <f>IF(V969="","",EOMONTH(EDATE(Tabla1[[#This Row],[Fecha Finalización]],3),0))</f>
        <v/>
      </c>
      <c r="BA969" s="40"/>
      <c r="BB969" s="40"/>
      <c r="BC969" s="237"/>
      <c r="BD969" s="235" t="str">
        <f>IF(F969="","",Tabla1[[#This Row],[sem 01]]&amp;Tabla1[[#This Row],[sem 02]]&amp;Tabla1[[#This Row],[sem 03]])</f>
        <v/>
      </c>
      <c r="BE969" s="236"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9"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10"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10"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10" t="str">
        <f>IF(Tabla1[[#This Row],[Fecha Inicio grupo]]="","",IFERROR(VLOOKUP(Tabla1[[#This Row],[Mes de Alta como miembro]],Parámetros!$AM$2:$AN$16,2,0),"01/01/1900"))</f>
        <v/>
      </c>
    </row>
    <row r="970" spans="1:63" ht="14.45">
      <c r="A970" s="69">
        <v>967</v>
      </c>
      <c r="B970" s="30"/>
      <c r="C970" s="35"/>
      <c r="D970" s="43"/>
      <c r="E970" s="65"/>
      <c r="F970" s="46"/>
      <c r="G970" s="46"/>
      <c r="H970" s="165"/>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1"/>
      <c r="P970" s="35"/>
      <c r="Q970" s="68"/>
      <c r="R970" s="68"/>
      <c r="S970" s="68"/>
      <c r="T970" s="68"/>
      <c r="U970" s="244" t="str">
        <f>IF(F970="","",Tabla1[[#This Row],[Fecha Inicio grupo]]+3*7-7)</f>
        <v/>
      </c>
      <c r="V970" s="245"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6"/>
      <c r="AP970" s="247" t="str">
        <f>IF(F970="","",IFERROR(VLOOKUP(SUBSTITUTE(SUBSTITUTE(Tabla1[[#This Row],[Uso Sistemas]],"T","P"),"N","F"),Parámetros!$M$2:$N$17,2,0),"Completar hasta 3ra sem. para evaluar a Probacionista"))</f>
        <v/>
      </c>
      <c r="AQ970" s="40"/>
      <c r="AR970" s="40"/>
      <c r="AS970" s="40"/>
      <c r="AT970" s="29"/>
      <c r="AU970" s="56"/>
      <c r="AV970" s="56"/>
      <c r="AW970" s="56"/>
      <c r="AX970" s="249" t="str">
        <f>IF(V970="","",EOMONTH(EDATE(Tabla1[[#This Row],[Fecha Finalización]],2),0))</f>
        <v/>
      </c>
      <c r="AY970" s="40"/>
      <c r="AZ970" s="250" t="str">
        <f>IF(V970="","",EOMONTH(EDATE(Tabla1[[#This Row],[Fecha Finalización]],3),0))</f>
        <v/>
      </c>
      <c r="BA970" s="40"/>
      <c r="BB970" s="40"/>
      <c r="BC970" s="237"/>
      <c r="BD970" s="235" t="str">
        <f>IF(F970="","",Tabla1[[#This Row],[sem 01]]&amp;Tabla1[[#This Row],[sem 02]]&amp;Tabla1[[#This Row],[sem 03]])</f>
        <v/>
      </c>
      <c r="BE970" s="236"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9"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10"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10"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10" t="str">
        <f>IF(Tabla1[[#This Row],[Fecha Inicio grupo]]="","",IFERROR(VLOOKUP(Tabla1[[#This Row],[Mes de Alta como miembro]],Parámetros!$AM$2:$AN$16,2,0),"01/01/1900"))</f>
        <v/>
      </c>
    </row>
    <row r="971" spans="1:63" ht="14.45">
      <c r="A971" s="69">
        <v>968</v>
      </c>
      <c r="B971" s="30"/>
      <c r="C971" s="35"/>
      <c r="D971" s="43"/>
      <c r="E971" s="65"/>
      <c r="F971" s="46"/>
      <c r="G971" s="46"/>
      <c r="H971" s="165"/>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1"/>
      <c r="P971" s="35"/>
      <c r="Q971" s="68"/>
      <c r="R971" s="68"/>
      <c r="S971" s="68"/>
      <c r="T971" s="68"/>
      <c r="U971" s="244" t="str">
        <f>IF(F971="","",Tabla1[[#This Row],[Fecha Inicio grupo]]+3*7-7)</f>
        <v/>
      </c>
      <c r="V971" s="245"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6"/>
      <c r="AP971" s="247" t="str">
        <f>IF(F971="","",IFERROR(VLOOKUP(SUBSTITUTE(SUBSTITUTE(Tabla1[[#This Row],[Uso Sistemas]],"T","P"),"N","F"),Parámetros!$M$2:$N$17,2,0),"Completar hasta 3ra sem. para evaluar a Probacionista"))</f>
        <v/>
      </c>
      <c r="AQ971" s="40"/>
      <c r="AR971" s="40"/>
      <c r="AS971" s="40"/>
      <c r="AT971" s="29"/>
      <c r="AU971" s="56"/>
      <c r="AV971" s="56"/>
      <c r="AW971" s="56"/>
      <c r="AX971" s="249" t="str">
        <f>IF(V971="","",EOMONTH(EDATE(Tabla1[[#This Row],[Fecha Finalización]],2),0))</f>
        <v/>
      </c>
      <c r="AY971" s="40"/>
      <c r="AZ971" s="250" t="str">
        <f>IF(V971="","",EOMONTH(EDATE(Tabla1[[#This Row],[Fecha Finalización]],3),0))</f>
        <v/>
      </c>
      <c r="BA971" s="40"/>
      <c r="BB971" s="40"/>
      <c r="BC971" s="237"/>
      <c r="BD971" s="235" t="str">
        <f>IF(F971="","",Tabla1[[#This Row],[sem 01]]&amp;Tabla1[[#This Row],[sem 02]]&amp;Tabla1[[#This Row],[sem 03]])</f>
        <v/>
      </c>
      <c r="BE971" s="236"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9"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10"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10"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10" t="str">
        <f>IF(Tabla1[[#This Row],[Fecha Inicio grupo]]="","",IFERROR(VLOOKUP(Tabla1[[#This Row],[Mes de Alta como miembro]],Parámetros!$AM$2:$AN$16,2,0),"01/01/1900"))</f>
        <v/>
      </c>
    </row>
    <row r="972" spans="1:63" ht="14.45">
      <c r="A972" s="69">
        <v>969</v>
      </c>
      <c r="B972" s="30"/>
      <c r="C972" s="35"/>
      <c r="D972" s="43"/>
      <c r="E972" s="65"/>
      <c r="F972" s="46"/>
      <c r="G972" s="46"/>
      <c r="H972" s="165"/>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1"/>
      <c r="P972" s="35"/>
      <c r="Q972" s="68"/>
      <c r="R972" s="68"/>
      <c r="S972" s="68"/>
      <c r="T972" s="68"/>
      <c r="U972" s="244" t="str">
        <f>IF(F972="","",Tabla1[[#This Row],[Fecha Inicio grupo]]+3*7-7)</f>
        <v/>
      </c>
      <c r="V972" s="245"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6"/>
      <c r="AP972" s="247" t="str">
        <f>IF(F972="","",IFERROR(VLOOKUP(SUBSTITUTE(SUBSTITUTE(Tabla1[[#This Row],[Uso Sistemas]],"T","P"),"N","F"),Parámetros!$M$2:$N$17,2,0),"Completar hasta 3ra sem. para evaluar a Probacionista"))</f>
        <v/>
      </c>
      <c r="AQ972" s="40"/>
      <c r="AR972" s="40"/>
      <c r="AS972" s="40"/>
      <c r="AT972" s="29"/>
      <c r="AU972" s="56"/>
      <c r="AV972" s="56"/>
      <c r="AW972" s="56"/>
      <c r="AX972" s="249" t="str">
        <f>IF(V972="","",EOMONTH(EDATE(Tabla1[[#This Row],[Fecha Finalización]],2),0))</f>
        <v/>
      </c>
      <c r="AY972" s="40"/>
      <c r="AZ972" s="250" t="str">
        <f>IF(V972="","",EOMONTH(EDATE(Tabla1[[#This Row],[Fecha Finalización]],3),0))</f>
        <v/>
      </c>
      <c r="BA972" s="40"/>
      <c r="BB972" s="40"/>
      <c r="BC972" s="237"/>
      <c r="BD972" s="235" t="str">
        <f>IF(F972="","",Tabla1[[#This Row],[sem 01]]&amp;Tabla1[[#This Row],[sem 02]]&amp;Tabla1[[#This Row],[sem 03]])</f>
        <v/>
      </c>
      <c r="BE972" s="236"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9"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10"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10"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10" t="str">
        <f>IF(Tabla1[[#This Row],[Fecha Inicio grupo]]="","",IFERROR(VLOOKUP(Tabla1[[#This Row],[Mes de Alta como miembro]],Parámetros!$AM$2:$AN$16,2,0),"01/01/1900"))</f>
        <v/>
      </c>
    </row>
    <row r="973" spans="1:63" ht="14.45">
      <c r="A973" s="69">
        <v>970</v>
      </c>
      <c r="B973" s="30"/>
      <c r="C973" s="35"/>
      <c r="D973" s="43"/>
      <c r="E973" s="65"/>
      <c r="F973" s="46"/>
      <c r="G973" s="46"/>
      <c r="H973" s="165"/>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1"/>
      <c r="P973" s="35"/>
      <c r="Q973" s="68"/>
      <c r="R973" s="68"/>
      <c r="S973" s="68"/>
      <c r="T973" s="68"/>
      <c r="U973" s="244" t="str">
        <f>IF(F973="","",Tabla1[[#This Row],[Fecha Inicio grupo]]+3*7-7)</f>
        <v/>
      </c>
      <c r="V973" s="245"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6"/>
      <c r="AP973" s="247" t="str">
        <f>IF(F973="","",IFERROR(VLOOKUP(SUBSTITUTE(SUBSTITUTE(Tabla1[[#This Row],[Uso Sistemas]],"T","P"),"N","F"),Parámetros!$M$2:$N$17,2,0),"Completar hasta 3ra sem. para evaluar a Probacionista"))</f>
        <v/>
      </c>
      <c r="AQ973" s="40"/>
      <c r="AR973" s="40"/>
      <c r="AS973" s="40"/>
      <c r="AT973" s="29"/>
      <c r="AU973" s="56"/>
      <c r="AV973" s="56"/>
      <c r="AW973" s="56"/>
      <c r="AX973" s="249" t="str">
        <f>IF(V973="","",EOMONTH(EDATE(Tabla1[[#This Row],[Fecha Finalización]],2),0))</f>
        <v/>
      </c>
      <c r="AY973" s="40"/>
      <c r="AZ973" s="250" t="str">
        <f>IF(V973="","",EOMONTH(EDATE(Tabla1[[#This Row],[Fecha Finalización]],3),0))</f>
        <v/>
      </c>
      <c r="BA973" s="40"/>
      <c r="BB973" s="40"/>
      <c r="BC973" s="237"/>
      <c r="BD973" s="235" t="str">
        <f>IF(F973="","",Tabla1[[#This Row],[sem 01]]&amp;Tabla1[[#This Row],[sem 02]]&amp;Tabla1[[#This Row],[sem 03]])</f>
        <v/>
      </c>
      <c r="BE973" s="236"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9"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10"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10"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10" t="str">
        <f>IF(Tabla1[[#This Row],[Fecha Inicio grupo]]="","",IFERROR(VLOOKUP(Tabla1[[#This Row],[Mes de Alta como miembro]],Parámetros!$AM$2:$AN$16,2,0),"01/01/1900"))</f>
        <v/>
      </c>
    </row>
    <row r="974" spans="1:63" ht="14.45">
      <c r="A974" s="69">
        <v>971</v>
      </c>
      <c r="B974" s="30"/>
      <c r="C974" s="35"/>
      <c r="D974" s="43"/>
      <c r="E974" s="65"/>
      <c r="F974" s="46"/>
      <c r="G974" s="46"/>
      <c r="H974" s="165"/>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1"/>
      <c r="P974" s="35"/>
      <c r="Q974" s="68"/>
      <c r="R974" s="68"/>
      <c r="S974" s="68"/>
      <c r="T974" s="68"/>
      <c r="U974" s="244" t="str">
        <f>IF(F974="","",Tabla1[[#This Row],[Fecha Inicio grupo]]+3*7-7)</f>
        <v/>
      </c>
      <c r="V974" s="245"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6"/>
      <c r="AP974" s="247" t="str">
        <f>IF(F974="","",IFERROR(VLOOKUP(SUBSTITUTE(SUBSTITUTE(Tabla1[[#This Row],[Uso Sistemas]],"T","P"),"N","F"),Parámetros!$M$2:$N$17,2,0),"Completar hasta 3ra sem. para evaluar a Probacionista"))</f>
        <v/>
      </c>
      <c r="AQ974" s="40"/>
      <c r="AR974" s="40"/>
      <c r="AS974" s="40"/>
      <c r="AT974" s="29"/>
      <c r="AU974" s="56"/>
      <c r="AV974" s="56"/>
      <c r="AW974" s="56"/>
      <c r="AX974" s="249" t="str">
        <f>IF(V974="","",EOMONTH(EDATE(Tabla1[[#This Row],[Fecha Finalización]],2),0))</f>
        <v/>
      </c>
      <c r="AY974" s="40"/>
      <c r="AZ974" s="250" t="str">
        <f>IF(V974="","",EOMONTH(EDATE(Tabla1[[#This Row],[Fecha Finalización]],3),0))</f>
        <v/>
      </c>
      <c r="BA974" s="40"/>
      <c r="BB974" s="40"/>
      <c r="BC974" s="237"/>
      <c r="BD974" s="235" t="str">
        <f>IF(F974="","",Tabla1[[#This Row],[sem 01]]&amp;Tabla1[[#This Row],[sem 02]]&amp;Tabla1[[#This Row],[sem 03]])</f>
        <v/>
      </c>
      <c r="BE974" s="236"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9"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10"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10"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10" t="str">
        <f>IF(Tabla1[[#This Row],[Fecha Inicio grupo]]="","",IFERROR(VLOOKUP(Tabla1[[#This Row],[Mes de Alta como miembro]],Parámetros!$AM$2:$AN$16,2,0),"01/01/1900"))</f>
        <v/>
      </c>
    </row>
    <row r="975" spans="1:63" ht="14.45">
      <c r="A975" s="69">
        <v>972</v>
      </c>
      <c r="B975" s="30"/>
      <c r="C975" s="35"/>
      <c r="D975" s="43"/>
      <c r="E975" s="65"/>
      <c r="F975" s="46"/>
      <c r="G975" s="46"/>
      <c r="H975" s="165"/>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1"/>
      <c r="P975" s="35"/>
      <c r="Q975" s="68"/>
      <c r="R975" s="68"/>
      <c r="S975" s="68"/>
      <c r="T975" s="68"/>
      <c r="U975" s="244" t="str">
        <f>IF(F975="","",Tabla1[[#This Row],[Fecha Inicio grupo]]+3*7-7)</f>
        <v/>
      </c>
      <c r="V975" s="245"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6"/>
      <c r="AP975" s="247" t="str">
        <f>IF(F975="","",IFERROR(VLOOKUP(SUBSTITUTE(SUBSTITUTE(Tabla1[[#This Row],[Uso Sistemas]],"T","P"),"N","F"),Parámetros!$M$2:$N$17,2,0),"Completar hasta 3ra sem. para evaluar a Probacionista"))</f>
        <v/>
      </c>
      <c r="AQ975" s="40"/>
      <c r="AR975" s="40"/>
      <c r="AS975" s="40"/>
      <c r="AT975" s="29"/>
      <c r="AU975" s="56"/>
      <c r="AV975" s="56"/>
      <c r="AW975" s="56"/>
      <c r="AX975" s="249" t="str">
        <f>IF(V975="","",EOMONTH(EDATE(Tabla1[[#This Row],[Fecha Finalización]],2),0))</f>
        <v/>
      </c>
      <c r="AY975" s="40"/>
      <c r="AZ975" s="250" t="str">
        <f>IF(V975="","",EOMONTH(EDATE(Tabla1[[#This Row],[Fecha Finalización]],3),0))</f>
        <v/>
      </c>
      <c r="BA975" s="40"/>
      <c r="BB975" s="40"/>
      <c r="BC975" s="237"/>
      <c r="BD975" s="235" t="str">
        <f>IF(F975="","",Tabla1[[#This Row],[sem 01]]&amp;Tabla1[[#This Row],[sem 02]]&amp;Tabla1[[#This Row],[sem 03]])</f>
        <v/>
      </c>
      <c r="BE975" s="236"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9"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10"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10"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10" t="str">
        <f>IF(Tabla1[[#This Row],[Fecha Inicio grupo]]="","",IFERROR(VLOOKUP(Tabla1[[#This Row],[Mes de Alta como miembro]],Parámetros!$AM$2:$AN$16,2,0),"01/01/1900"))</f>
        <v/>
      </c>
    </row>
    <row r="976" spans="1:63" ht="14.45">
      <c r="A976" s="69">
        <v>973</v>
      </c>
      <c r="B976" s="30"/>
      <c r="C976" s="35"/>
      <c r="D976" s="43"/>
      <c r="E976" s="65"/>
      <c r="F976" s="46"/>
      <c r="G976" s="46"/>
      <c r="H976" s="165"/>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1"/>
      <c r="P976" s="35"/>
      <c r="Q976" s="68"/>
      <c r="R976" s="68"/>
      <c r="S976" s="68"/>
      <c r="T976" s="68"/>
      <c r="U976" s="244" t="str">
        <f>IF(F976="","",Tabla1[[#This Row],[Fecha Inicio grupo]]+3*7-7)</f>
        <v/>
      </c>
      <c r="V976" s="245"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6"/>
      <c r="AP976" s="247" t="str">
        <f>IF(F976="","",IFERROR(VLOOKUP(SUBSTITUTE(SUBSTITUTE(Tabla1[[#This Row],[Uso Sistemas]],"T","P"),"N","F"),Parámetros!$M$2:$N$17,2,0),"Completar hasta 3ra sem. para evaluar a Probacionista"))</f>
        <v/>
      </c>
      <c r="AQ976" s="40"/>
      <c r="AR976" s="40"/>
      <c r="AS976" s="40"/>
      <c r="AT976" s="29"/>
      <c r="AU976" s="56"/>
      <c r="AV976" s="56"/>
      <c r="AW976" s="56"/>
      <c r="AX976" s="249" t="str">
        <f>IF(V976="","",EOMONTH(EDATE(Tabla1[[#This Row],[Fecha Finalización]],2),0))</f>
        <v/>
      </c>
      <c r="AY976" s="40"/>
      <c r="AZ976" s="250" t="str">
        <f>IF(V976="","",EOMONTH(EDATE(Tabla1[[#This Row],[Fecha Finalización]],3),0))</f>
        <v/>
      </c>
      <c r="BA976" s="40"/>
      <c r="BB976" s="40"/>
      <c r="BC976" s="237"/>
      <c r="BD976" s="235" t="str">
        <f>IF(F976="","",Tabla1[[#This Row],[sem 01]]&amp;Tabla1[[#This Row],[sem 02]]&amp;Tabla1[[#This Row],[sem 03]])</f>
        <v/>
      </c>
      <c r="BE976" s="236"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9"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10"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10"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10" t="str">
        <f>IF(Tabla1[[#This Row],[Fecha Inicio grupo]]="","",IFERROR(VLOOKUP(Tabla1[[#This Row],[Mes de Alta como miembro]],Parámetros!$AM$2:$AN$16,2,0),"01/01/1900"))</f>
        <v/>
      </c>
    </row>
    <row r="977" spans="1:63" ht="14.45">
      <c r="A977" s="69">
        <v>974</v>
      </c>
      <c r="B977" s="30"/>
      <c r="C977" s="35"/>
      <c r="D977" s="43"/>
      <c r="E977" s="65"/>
      <c r="F977" s="46"/>
      <c r="G977" s="46"/>
      <c r="H977" s="165"/>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1"/>
      <c r="P977" s="35"/>
      <c r="Q977" s="68"/>
      <c r="R977" s="68"/>
      <c r="S977" s="68"/>
      <c r="T977" s="68"/>
      <c r="U977" s="244" t="str">
        <f>IF(F977="","",Tabla1[[#This Row],[Fecha Inicio grupo]]+3*7-7)</f>
        <v/>
      </c>
      <c r="V977" s="245"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6"/>
      <c r="AP977" s="247" t="str">
        <f>IF(F977="","",IFERROR(VLOOKUP(SUBSTITUTE(SUBSTITUTE(Tabla1[[#This Row],[Uso Sistemas]],"T","P"),"N","F"),Parámetros!$M$2:$N$17,2,0),"Completar hasta 3ra sem. para evaluar a Probacionista"))</f>
        <v/>
      </c>
      <c r="AQ977" s="40"/>
      <c r="AR977" s="40"/>
      <c r="AS977" s="40"/>
      <c r="AT977" s="29"/>
      <c r="AU977" s="56"/>
      <c r="AV977" s="56"/>
      <c r="AW977" s="56"/>
      <c r="AX977" s="249" t="str">
        <f>IF(V977="","",EOMONTH(EDATE(Tabla1[[#This Row],[Fecha Finalización]],2),0))</f>
        <v/>
      </c>
      <c r="AY977" s="40"/>
      <c r="AZ977" s="250" t="str">
        <f>IF(V977="","",EOMONTH(EDATE(Tabla1[[#This Row],[Fecha Finalización]],3),0))</f>
        <v/>
      </c>
      <c r="BA977" s="40"/>
      <c r="BB977" s="40"/>
      <c r="BC977" s="237"/>
      <c r="BD977" s="235" t="str">
        <f>IF(F977="","",Tabla1[[#This Row],[sem 01]]&amp;Tabla1[[#This Row],[sem 02]]&amp;Tabla1[[#This Row],[sem 03]])</f>
        <v/>
      </c>
      <c r="BE977" s="236"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9"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10"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10"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10" t="str">
        <f>IF(Tabla1[[#This Row],[Fecha Inicio grupo]]="","",IFERROR(VLOOKUP(Tabla1[[#This Row],[Mes de Alta como miembro]],Parámetros!$AM$2:$AN$16,2,0),"01/01/1900"))</f>
        <v/>
      </c>
    </row>
    <row r="978" spans="1:63" ht="14.45">
      <c r="A978" s="69">
        <v>975</v>
      </c>
      <c r="B978" s="30"/>
      <c r="C978" s="35"/>
      <c r="D978" s="43"/>
      <c r="E978" s="65"/>
      <c r="F978" s="46"/>
      <c r="G978" s="46"/>
      <c r="H978" s="165"/>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1"/>
      <c r="P978" s="35"/>
      <c r="Q978" s="68"/>
      <c r="R978" s="68"/>
      <c r="S978" s="68"/>
      <c r="T978" s="68"/>
      <c r="U978" s="244" t="str">
        <f>IF(F978="","",Tabla1[[#This Row],[Fecha Inicio grupo]]+3*7-7)</f>
        <v/>
      </c>
      <c r="V978" s="245"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6"/>
      <c r="AP978" s="247" t="str">
        <f>IF(F978="","",IFERROR(VLOOKUP(SUBSTITUTE(SUBSTITUTE(Tabla1[[#This Row],[Uso Sistemas]],"T","P"),"N","F"),Parámetros!$M$2:$N$17,2,0),"Completar hasta 3ra sem. para evaluar a Probacionista"))</f>
        <v/>
      </c>
      <c r="AQ978" s="40"/>
      <c r="AR978" s="40"/>
      <c r="AS978" s="40"/>
      <c r="AT978" s="29"/>
      <c r="AU978" s="56"/>
      <c r="AV978" s="56"/>
      <c r="AW978" s="56"/>
      <c r="AX978" s="249" t="str">
        <f>IF(V978="","",EOMONTH(EDATE(Tabla1[[#This Row],[Fecha Finalización]],2),0))</f>
        <v/>
      </c>
      <c r="AY978" s="40"/>
      <c r="AZ978" s="250" t="str">
        <f>IF(V978="","",EOMONTH(EDATE(Tabla1[[#This Row],[Fecha Finalización]],3),0))</f>
        <v/>
      </c>
      <c r="BA978" s="40"/>
      <c r="BB978" s="40"/>
      <c r="BC978" s="237"/>
      <c r="BD978" s="235" t="str">
        <f>IF(F978="","",Tabla1[[#This Row],[sem 01]]&amp;Tabla1[[#This Row],[sem 02]]&amp;Tabla1[[#This Row],[sem 03]])</f>
        <v/>
      </c>
      <c r="BE978" s="236"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9"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10"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10"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10" t="str">
        <f>IF(Tabla1[[#This Row],[Fecha Inicio grupo]]="","",IFERROR(VLOOKUP(Tabla1[[#This Row],[Mes de Alta como miembro]],Parámetros!$AM$2:$AN$16,2,0),"01/01/1900"))</f>
        <v/>
      </c>
    </row>
    <row r="979" spans="1:63" ht="14.45">
      <c r="A979" s="69">
        <v>976</v>
      </c>
      <c r="B979" s="30"/>
      <c r="C979" s="35"/>
      <c r="D979" s="43"/>
      <c r="E979" s="65"/>
      <c r="F979" s="46"/>
      <c r="G979" s="46"/>
      <c r="H979" s="165"/>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1"/>
      <c r="P979" s="35"/>
      <c r="Q979" s="68"/>
      <c r="R979" s="68"/>
      <c r="S979" s="68"/>
      <c r="T979" s="68"/>
      <c r="U979" s="244" t="str">
        <f>IF(F979="","",Tabla1[[#This Row],[Fecha Inicio grupo]]+3*7-7)</f>
        <v/>
      </c>
      <c r="V979" s="245"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6"/>
      <c r="AP979" s="247" t="str">
        <f>IF(F979="","",IFERROR(VLOOKUP(SUBSTITUTE(SUBSTITUTE(Tabla1[[#This Row],[Uso Sistemas]],"T","P"),"N","F"),Parámetros!$M$2:$N$17,2,0),"Completar hasta 3ra sem. para evaluar a Probacionista"))</f>
        <v/>
      </c>
      <c r="AQ979" s="40"/>
      <c r="AR979" s="40"/>
      <c r="AS979" s="40"/>
      <c r="AT979" s="29"/>
      <c r="AU979" s="56"/>
      <c r="AV979" s="56"/>
      <c r="AW979" s="56"/>
      <c r="AX979" s="249" t="str">
        <f>IF(V979="","",EOMONTH(EDATE(Tabla1[[#This Row],[Fecha Finalización]],2),0))</f>
        <v/>
      </c>
      <c r="AY979" s="40"/>
      <c r="AZ979" s="250" t="str">
        <f>IF(V979="","",EOMONTH(EDATE(Tabla1[[#This Row],[Fecha Finalización]],3),0))</f>
        <v/>
      </c>
      <c r="BA979" s="40"/>
      <c r="BB979" s="40"/>
      <c r="BC979" s="237"/>
      <c r="BD979" s="235" t="str">
        <f>IF(F979="","",Tabla1[[#This Row],[sem 01]]&amp;Tabla1[[#This Row],[sem 02]]&amp;Tabla1[[#This Row],[sem 03]])</f>
        <v/>
      </c>
      <c r="BE979" s="236"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9"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10"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10"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10" t="str">
        <f>IF(Tabla1[[#This Row],[Fecha Inicio grupo]]="","",IFERROR(VLOOKUP(Tabla1[[#This Row],[Mes de Alta como miembro]],Parámetros!$AM$2:$AN$16,2,0),"01/01/1900"))</f>
        <v/>
      </c>
    </row>
    <row r="980" spans="1:63" ht="14.45">
      <c r="A980" s="69">
        <v>977</v>
      </c>
      <c r="B980" s="30"/>
      <c r="C980" s="35"/>
      <c r="D980" s="43"/>
      <c r="E980" s="65"/>
      <c r="F980" s="46"/>
      <c r="G980" s="46"/>
      <c r="H980" s="165"/>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1"/>
      <c r="P980" s="35"/>
      <c r="Q980" s="68"/>
      <c r="R980" s="68"/>
      <c r="S980" s="68"/>
      <c r="T980" s="68"/>
      <c r="U980" s="244" t="str">
        <f>IF(F980="","",Tabla1[[#This Row],[Fecha Inicio grupo]]+3*7-7)</f>
        <v/>
      </c>
      <c r="V980" s="245"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6"/>
      <c r="AP980" s="247" t="str">
        <f>IF(F980="","",IFERROR(VLOOKUP(SUBSTITUTE(SUBSTITUTE(Tabla1[[#This Row],[Uso Sistemas]],"T","P"),"N","F"),Parámetros!$M$2:$N$17,2,0),"Completar hasta 3ra sem. para evaluar a Probacionista"))</f>
        <v/>
      </c>
      <c r="AQ980" s="40"/>
      <c r="AR980" s="40"/>
      <c r="AS980" s="40"/>
      <c r="AT980" s="29"/>
      <c r="AU980" s="56"/>
      <c r="AV980" s="56"/>
      <c r="AW980" s="56"/>
      <c r="AX980" s="249" t="str">
        <f>IF(V980="","",EOMONTH(EDATE(Tabla1[[#This Row],[Fecha Finalización]],2),0))</f>
        <v/>
      </c>
      <c r="AY980" s="40"/>
      <c r="AZ980" s="250" t="str">
        <f>IF(V980="","",EOMONTH(EDATE(Tabla1[[#This Row],[Fecha Finalización]],3),0))</f>
        <v/>
      </c>
      <c r="BA980" s="40"/>
      <c r="BB980" s="40"/>
      <c r="BC980" s="237"/>
      <c r="BD980" s="235" t="str">
        <f>IF(F980="","",Tabla1[[#This Row],[sem 01]]&amp;Tabla1[[#This Row],[sem 02]]&amp;Tabla1[[#This Row],[sem 03]])</f>
        <v/>
      </c>
      <c r="BE980" s="236"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9"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10"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10"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10" t="str">
        <f>IF(Tabla1[[#This Row],[Fecha Inicio grupo]]="","",IFERROR(VLOOKUP(Tabla1[[#This Row],[Mes de Alta como miembro]],Parámetros!$AM$2:$AN$16,2,0),"01/01/1900"))</f>
        <v/>
      </c>
    </row>
    <row r="981" spans="1:63" ht="14.45">
      <c r="A981" s="69">
        <v>978</v>
      </c>
      <c r="B981" s="30"/>
      <c r="C981" s="35"/>
      <c r="D981" s="43"/>
      <c r="E981" s="65"/>
      <c r="F981" s="46"/>
      <c r="G981" s="46"/>
      <c r="H981" s="165"/>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1"/>
      <c r="P981" s="35"/>
      <c r="Q981" s="68"/>
      <c r="R981" s="68"/>
      <c r="S981" s="68"/>
      <c r="T981" s="68"/>
      <c r="U981" s="244" t="str">
        <f>IF(F981="","",Tabla1[[#This Row],[Fecha Inicio grupo]]+3*7-7)</f>
        <v/>
      </c>
      <c r="V981" s="245"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6"/>
      <c r="AP981" s="247" t="str">
        <f>IF(F981="","",IFERROR(VLOOKUP(SUBSTITUTE(SUBSTITUTE(Tabla1[[#This Row],[Uso Sistemas]],"T","P"),"N","F"),Parámetros!$M$2:$N$17,2,0),"Completar hasta 3ra sem. para evaluar a Probacionista"))</f>
        <v/>
      </c>
      <c r="AQ981" s="40"/>
      <c r="AR981" s="40"/>
      <c r="AS981" s="40"/>
      <c r="AT981" s="29"/>
      <c r="AU981" s="56"/>
      <c r="AV981" s="56"/>
      <c r="AW981" s="56"/>
      <c r="AX981" s="249" t="str">
        <f>IF(V981="","",EOMONTH(EDATE(Tabla1[[#This Row],[Fecha Finalización]],2),0))</f>
        <v/>
      </c>
      <c r="AY981" s="40"/>
      <c r="AZ981" s="250" t="str">
        <f>IF(V981="","",EOMONTH(EDATE(Tabla1[[#This Row],[Fecha Finalización]],3),0))</f>
        <v/>
      </c>
      <c r="BA981" s="40"/>
      <c r="BB981" s="40"/>
      <c r="BC981" s="237"/>
      <c r="BD981" s="235" t="str">
        <f>IF(F981="","",Tabla1[[#This Row],[sem 01]]&amp;Tabla1[[#This Row],[sem 02]]&amp;Tabla1[[#This Row],[sem 03]])</f>
        <v/>
      </c>
      <c r="BE981" s="236"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9"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10"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10"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10" t="str">
        <f>IF(Tabla1[[#This Row],[Fecha Inicio grupo]]="","",IFERROR(VLOOKUP(Tabla1[[#This Row],[Mes de Alta como miembro]],Parámetros!$AM$2:$AN$16,2,0),"01/01/1900"))</f>
        <v/>
      </c>
    </row>
    <row r="982" spans="1:63" ht="14.45">
      <c r="A982" s="69">
        <v>979</v>
      </c>
      <c r="B982" s="30"/>
      <c r="C982" s="35"/>
      <c r="D982" s="43"/>
      <c r="E982" s="65"/>
      <c r="F982" s="46"/>
      <c r="G982" s="46"/>
      <c r="H982" s="165"/>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1"/>
      <c r="P982" s="35"/>
      <c r="Q982" s="68"/>
      <c r="R982" s="68"/>
      <c r="S982" s="68"/>
      <c r="T982" s="68"/>
      <c r="U982" s="244" t="str">
        <f>IF(F982="","",Tabla1[[#This Row],[Fecha Inicio grupo]]+3*7-7)</f>
        <v/>
      </c>
      <c r="V982" s="245"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6"/>
      <c r="AP982" s="247" t="str">
        <f>IF(F982="","",IFERROR(VLOOKUP(SUBSTITUTE(SUBSTITUTE(Tabla1[[#This Row],[Uso Sistemas]],"T","P"),"N","F"),Parámetros!$M$2:$N$17,2,0),"Completar hasta 3ra sem. para evaluar a Probacionista"))</f>
        <v/>
      </c>
      <c r="AQ982" s="40"/>
      <c r="AR982" s="40"/>
      <c r="AS982" s="40"/>
      <c r="AT982" s="29"/>
      <c r="AU982" s="56"/>
      <c r="AV982" s="56"/>
      <c r="AW982" s="56"/>
      <c r="AX982" s="249" t="str">
        <f>IF(V982="","",EOMONTH(EDATE(Tabla1[[#This Row],[Fecha Finalización]],2),0))</f>
        <v/>
      </c>
      <c r="AY982" s="40"/>
      <c r="AZ982" s="250" t="str">
        <f>IF(V982="","",EOMONTH(EDATE(Tabla1[[#This Row],[Fecha Finalización]],3),0))</f>
        <v/>
      </c>
      <c r="BA982" s="40"/>
      <c r="BB982" s="40"/>
      <c r="BC982" s="237"/>
      <c r="BD982" s="235" t="str">
        <f>IF(F982="","",Tabla1[[#This Row],[sem 01]]&amp;Tabla1[[#This Row],[sem 02]]&amp;Tabla1[[#This Row],[sem 03]])</f>
        <v/>
      </c>
      <c r="BE982" s="236"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9"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10"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10"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10" t="str">
        <f>IF(Tabla1[[#This Row],[Fecha Inicio grupo]]="","",IFERROR(VLOOKUP(Tabla1[[#This Row],[Mes de Alta como miembro]],Parámetros!$AM$2:$AN$16,2,0),"01/01/1900"))</f>
        <v/>
      </c>
    </row>
    <row r="983" spans="1:63" ht="14.45">
      <c r="A983" s="69">
        <v>980</v>
      </c>
      <c r="B983" s="30"/>
      <c r="C983" s="35"/>
      <c r="D983" s="43"/>
      <c r="E983" s="65"/>
      <c r="F983" s="46"/>
      <c r="G983" s="46"/>
      <c r="H983" s="165"/>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1"/>
      <c r="P983" s="35"/>
      <c r="Q983" s="68"/>
      <c r="R983" s="68"/>
      <c r="S983" s="68"/>
      <c r="T983" s="68"/>
      <c r="U983" s="244" t="str">
        <f>IF(F983="","",Tabla1[[#This Row],[Fecha Inicio grupo]]+3*7-7)</f>
        <v/>
      </c>
      <c r="V983" s="245"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6"/>
      <c r="AP983" s="247" t="str">
        <f>IF(F983="","",IFERROR(VLOOKUP(SUBSTITUTE(SUBSTITUTE(Tabla1[[#This Row],[Uso Sistemas]],"T","P"),"N","F"),Parámetros!$M$2:$N$17,2,0),"Completar hasta 3ra sem. para evaluar a Probacionista"))</f>
        <v/>
      </c>
      <c r="AQ983" s="40"/>
      <c r="AR983" s="40"/>
      <c r="AS983" s="40"/>
      <c r="AT983" s="29"/>
      <c r="AU983" s="56"/>
      <c r="AV983" s="56"/>
      <c r="AW983" s="56"/>
      <c r="AX983" s="249" t="str">
        <f>IF(V983="","",EOMONTH(EDATE(Tabla1[[#This Row],[Fecha Finalización]],2),0))</f>
        <v/>
      </c>
      <c r="AY983" s="40"/>
      <c r="AZ983" s="250" t="str">
        <f>IF(V983="","",EOMONTH(EDATE(Tabla1[[#This Row],[Fecha Finalización]],3),0))</f>
        <v/>
      </c>
      <c r="BA983" s="40"/>
      <c r="BB983" s="40"/>
      <c r="BC983" s="237"/>
      <c r="BD983" s="235" t="str">
        <f>IF(F983="","",Tabla1[[#This Row],[sem 01]]&amp;Tabla1[[#This Row],[sem 02]]&amp;Tabla1[[#This Row],[sem 03]])</f>
        <v/>
      </c>
      <c r="BE983" s="236"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9"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10"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10"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10" t="str">
        <f>IF(Tabla1[[#This Row],[Fecha Inicio grupo]]="","",IFERROR(VLOOKUP(Tabla1[[#This Row],[Mes de Alta como miembro]],Parámetros!$AM$2:$AN$16,2,0),"01/01/1900"))</f>
        <v/>
      </c>
    </row>
    <row r="984" spans="1:63" ht="14.45">
      <c r="A984" s="69">
        <v>981</v>
      </c>
      <c r="B984" s="30"/>
      <c r="C984" s="35"/>
      <c r="D984" s="43"/>
      <c r="E984" s="65"/>
      <c r="F984" s="46"/>
      <c r="G984" s="46"/>
      <c r="H984" s="165"/>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1"/>
      <c r="P984" s="35"/>
      <c r="Q984" s="68"/>
      <c r="R984" s="68"/>
      <c r="S984" s="68"/>
      <c r="T984" s="68"/>
      <c r="U984" s="244" t="str">
        <f>IF(F984="","",Tabla1[[#This Row],[Fecha Inicio grupo]]+3*7-7)</f>
        <v/>
      </c>
      <c r="V984" s="245"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6"/>
      <c r="AP984" s="247" t="str">
        <f>IF(F984="","",IFERROR(VLOOKUP(SUBSTITUTE(SUBSTITUTE(Tabla1[[#This Row],[Uso Sistemas]],"T","P"),"N","F"),Parámetros!$M$2:$N$17,2,0),"Completar hasta 3ra sem. para evaluar a Probacionista"))</f>
        <v/>
      </c>
      <c r="AQ984" s="40"/>
      <c r="AR984" s="40"/>
      <c r="AS984" s="40"/>
      <c r="AT984" s="29"/>
      <c r="AU984" s="56"/>
      <c r="AV984" s="56"/>
      <c r="AW984" s="56"/>
      <c r="AX984" s="249" t="str">
        <f>IF(V984="","",EOMONTH(EDATE(Tabla1[[#This Row],[Fecha Finalización]],2),0))</f>
        <v/>
      </c>
      <c r="AY984" s="40"/>
      <c r="AZ984" s="250" t="str">
        <f>IF(V984="","",EOMONTH(EDATE(Tabla1[[#This Row],[Fecha Finalización]],3),0))</f>
        <v/>
      </c>
      <c r="BA984" s="40"/>
      <c r="BB984" s="40"/>
      <c r="BC984" s="237"/>
      <c r="BD984" s="235" t="str">
        <f>IF(F984="","",Tabla1[[#This Row],[sem 01]]&amp;Tabla1[[#This Row],[sem 02]]&amp;Tabla1[[#This Row],[sem 03]])</f>
        <v/>
      </c>
      <c r="BE984" s="236"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9"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10"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10"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10" t="str">
        <f>IF(Tabla1[[#This Row],[Fecha Inicio grupo]]="","",IFERROR(VLOOKUP(Tabla1[[#This Row],[Mes de Alta como miembro]],Parámetros!$AM$2:$AN$16,2,0),"01/01/1900"))</f>
        <v/>
      </c>
    </row>
    <row r="985" spans="1:63" ht="14.45">
      <c r="A985" s="69">
        <v>982</v>
      </c>
      <c r="B985" s="30"/>
      <c r="C985" s="35"/>
      <c r="D985" s="43"/>
      <c r="E985" s="65"/>
      <c r="F985" s="46"/>
      <c r="G985" s="46"/>
      <c r="H985" s="165"/>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1"/>
      <c r="P985" s="35"/>
      <c r="Q985" s="68"/>
      <c r="R985" s="68"/>
      <c r="S985" s="68"/>
      <c r="T985" s="68"/>
      <c r="U985" s="244" t="str">
        <f>IF(F985="","",Tabla1[[#This Row],[Fecha Inicio grupo]]+3*7-7)</f>
        <v/>
      </c>
      <c r="V985" s="245"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6"/>
      <c r="AP985" s="247" t="str">
        <f>IF(F985="","",IFERROR(VLOOKUP(SUBSTITUTE(SUBSTITUTE(Tabla1[[#This Row],[Uso Sistemas]],"T","P"),"N","F"),Parámetros!$M$2:$N$17,2,0),"Completar hasta 3ra sem. para evaluar a Probacionista"))</f>
        <v/>
      </c>
      <c r="AQ985" s="40"/>
      <c r="AR985" s="40"/>
      <c r="AS985" s="40"/>
      <c r="AT985" s="29"/>
      <c r="AU985" s="56"/>
      <c r="AV985" s="56"/>
      <c r="AW985" s="56"/>
      <c r="AX985" s="249" t="str">
        <f>IF(V985="","",EOMONTH(EDATE(Tabla1[[#This Row],[Fecha Finalización]],2),0))</f>
        <v/>
      </c>
      <c r="AY985" s="40"/>
      <c r="AZ985" s="250" t="str">
        <f>IF(V985="","",EOMONTH(EDATE(Tabla1[[#This Row],[Fecha Finalización]],3),0))</f>
        <v/>
      </c>
      <c r="BA985" s="40"/>
      <c r="BB985" s="40"/>
      <c r="BC985" s="237"/>
      <c r="BD985" s="235" t="str">
        <f>IF(F985="","",Tabla1[[#This Row],[sem 01]]&amp;Tabla1[[#This Row],[sem 02]]&amp;Tabla1[[#This Row],[sem 03]])</f>
        <v/>
      </c>
      <c r="BE985" s="236"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9"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10"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10"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10" t="str">
        <f>IF(Tabla1[[#This Row],[Fecha Inicio grupo]]="","",IFERROR(VLOOKUP(Tabla1[[#This Row],[Mes de Alta como miembro]],Parámetros!$AM$2:$AN$16,2,0),"01/01/1900"))</f>
        <v/>
      </c>
    </row>
    <row r="986" spans="1:63" ht="14.45">
      <c r="A986" s="69">
        <v>983</v>
      </c>
      <c r="B986" s="30"/>
      <c r="C986" s="35"/>
      <c r="D986" s="43"/>
      <c r="E986" s="65"/>
      <c r="F986" s="46"/>
      <c r="G986" s="46"/>
      <c r="H986" s="165"/>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1"/>
      <c r="P986" s="35"/>
      <c r="Q986" s="68"/>
      <c r="R986" s="68"/>
      <c r="S986" s="68"/>
      <c r="T986" s="68"/>
      <c r="U986" s="244" t="str">
        <f>IF(F986="","",Tabla1[[#This Row],[Fecha Inicio grupo]]+3*7-7)</f>
        <v/>
      </c>
      <c r="V986" s="245"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6"/>
      <c r="AP986" s="247" t="str">
        <f>IF(F986="","",IFERROR(VLOOKUP(SUBSTITUTE(SUBSTITUTE(Tabla1[[#This Row],[Uso Sistemas]],"T","P"),"N","F"),Parámetros!$M$2:$N$17,2,0),"Completar hasta 3ra sem. para evaluar a Probacionista"))</f>
        <v/>
      </c>
      <c r="AQ986" s="40"/>
      <c r="AR986" s="40"/>
      <c r="AS986" s="40"/>
      <c r="AT986" s="29"/>
      <c r="AU986" s="56"/>
      <c r="AV986" s="56"/>
      <c r="AW986" s="56"/>
      <c r="AX986" s="249" t="str">
        <f>IF(V986="","",EOMONTH(EDATE(Tabla1[[#This Row],[Fecha Finalización]],2),0))</f>
        <v/>
      </c>
      <c r="AY986" s="40"/>
      <c r="AZ986" s="250" t="str">
        <f>IF(V986="","",EOMONTH(EDATE(Tabla1[[#This Row],[Fecha Finalización]],3),0))</f>
        <v/>
      </c>
      <c r="BA986" s="40"/>
      <c r="BB986" s="40"/>
      <c r="BC986" s="237"/>
      <c r="BD986" s="235" t="str">
        <f>IF(F986="","",Tabla1[[#This Row],[sem 01]]&amp;Tabla1[[#This Row],[sem 02]]&amp;Tabla1[[#This Row],[sem 03]])</f>
        <v/>
      </c>
      <c r="BE986" s="236"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9"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10"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10"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10" t="str">
        <f>IF(Tabla1[[#This Row],[Fecha Inicio grupo]]="","",IFERROR(VLOOKUP(Tabla1[[#This Row],[Mes de Alta como miembro]],Parámetros!$AM$2:$AN$16,2,0),"01/01/1900"))</f>
        <v/>
      </c>
    </row>
    <row r="987" spans="1:63" ht="14.45">
      <c r="A987" s="69">
        <v>984</v>
      </c>
      <c r="B987" s="30"/>
      <c r="C987" s="35"/>
      <c r="D987" s="43"/>
      <c r="E987" s="65"/>
      <c r="F987" s="46"/>
      <c r="G987" s="46"/>
      <c r="H987" s="165"/>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1"/>
      <c r="P987" s="35"/>
      <c r="Q987" s="68"/>
      <c r="R987" s="68"/>
      <c r="S987" s="68"/>
      <c r="T987" s="68"/>
      <c r="U987" s="244" t="str">
        <f>IF(F987="","",Tabla1[[#This Row],[Fecha Inicio grupo]]+3*7-7)</f>
        <v/>
      </c>
      <c r="V987" s="245"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6"/>
      <c r="AP987" s="247" t="str">
        <f>IF(F987="","",IFERROR(VLOOKUP(SUBSTITUTE(SUBSTITUTE(Tabla1[[#This Row],[Uso Sistemas]],"T","P"),"N","F"),Parámetros!$M$2:$N$17,2,0),"Completar hasta 3ra sem. para evaluar a Probacionista"))</f>
        <v/>
      </c>
      <c r="AQ987" s="40"/>
      <c r="AR987" s="40"/>
      <c r="AS987" s="40"/>
      <c r="AT987" s="29"/>
      <c r="AU987" s="56"/>
      <c r="AV987" s="56"/>
      <c r="AW987" s="56"/>
      <c r="AX987" s="249" t="str">
        <f>IF(V987="","",EOMONTH(EDATE(Tabla1[[#This Row],[Fecha Finalización]],2),0))</f>
        <v/>
      </c>
      <c r="AY987" s="40"/>
      <c r="AZ987" s="250" t="str">
        <f>IF(V987="","",EOMONTH(EDATE(Tabla1[[#This Row],[Fecha Finalización]],3),0))</f>
        <v/>
      </c>
      <c r="BA987" s="40"/>
      <c r="BB987" s="40"/>
      <c r="BC987" s="237"/>
      <c r="BD987" s="235" t="str">
        <f>IF(F987="","",Tabla1[[#This Row],[sem 01]]&amp;Tabla1[[#This Row],[sem 02]]&amp;Tabla1[[#This Row],[sem 03]])</f>
        <v/>
      </c>
      <c r="BE987" s="236"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9"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10"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10"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10" t="str">
        <f>IF(Tabla1[[#This Row],[Fecha Inicio grupo]]="","",IFERROR(VLOOKUP(Tabla1[[#This Row],[Mes de Alta como miembro]],Parámetros!$AM$2:$AN$16,2,0),"01/01/1900"))</f>
        <v/>
      </c>
    </row>
    <row r="988" spans="1:63" ht="14.45">
      <c r="A988" s="69">
        <v>985</v>
      </c>
      <c r="B988" s="30"/>
      <c r="C988" s="35"/>
      <c r="D988" s="43"/>
      <c r="E988" s="65"/>
      <c r="F988" s="46"/>
      <c r="G988" s="46"/>
      <c r="H988" s="165"/>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1"/>
      <c r="P988" s="35"/>
      <c r="Q988" s="68"/>
      <c r="R988" s="68"/>
      <c r="S988" s="68"/>
      <c r="T988" s="68"/>
      <c r="U988" s="244" t="str">
        <f>IF(F988="","",Tabla1[[#This Row],[Fecha Inicio grupo]]+3*7-7)</f>
        <v/>
      </c>
      <c r="V988" s="245"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6"/>
      <c r="AP988" s="247" t="str">
        <f>IF(F988="","",IFERROR(VLOOKUP(SUBSTITUTE(SUBSTITUTE(Tabla1[[#This Row],[Uso Sistemas]],"T","P"),"N","F"),Parámetros!$M$2:$N$17,2,0),"Completar hasta 3ra sem. para evaluar a Probacionista"))</f>
        <v/>
      </c>
      <c r="AQ988" s="40"/>
      <c r="AR988" s="40"/>
      <c r="AS988" s="40"/>
      <c r="AT988" s="29"/>
      <c r="AU988" s="56"/>
      <c r="AV988" s="56"/>
      <c r="AW988" s="56"/>
      <c r="AX988" s="249" t="str">
        <f>IF(V988="","",EOMONTH(EDATE(Tabla1[[#This Row],[Fecha Finalización]],2),0))</f>
        <v/>
      </c>
      <c r="AY988" s="40"/>
      <c r="AZ988" s="250" t="str">
        <f>IF(V988="","",EOMONTH(EDATE(Tabla1[[#This Row],[Fecha Finalización]],3),0))</f>
        <v/>
      </c>
      <c r="BA988" s="40"/>
      <c r="BB988" s="40"/>
      <c r="BC988" s="237"/>
      <c r="BD988" s="235" t="str">
        <f>IF(F988="","",Tabla1[[#This Row],[sem 01]]&amp;Tabla1[[#This Row],[sem 02]]&amp;Tabla1[[#This Row],[sem 03]])</f>
        <v/>
      </c>
      <c r="BE988" s="236"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9"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10"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10"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10" t="str">
        <f>IF(Tabla1[[#This Row],[Fecha Inicio grupo]]="","",IFERROR(VLOOKUP(Tabla1[[#This Row],[Mes de Alta como miembro]],Parámetros!$AM$2:$AN$16,2,0),"01/01/1900"))</f>
        <v/>
      </c>
    </row>
    <row r="989" spans="1:63" ht="14.45">
      <c r="A989" s="69">
        <v>986</v>
      </c>
      <c r="B989" s="30"/>
      <c r="C989" s="35"/>
      <c r="D989" s="43"/>
      <c r="E989" s="65"/>
      <c r="F989" s="46"/>
      <c r="G989" s="46"/>
      <c r="H989" s="165"/>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1"/>
      <c r="P989" s="35"/>
      <c r="Q989" s="68"/>
      <c r="R989" s="68"/>
      <c r="S989" s="68"/>
      <c r="T989" s="68"/>
      <c r="U989" s="244" t="str">
        <f>IF(F989="","",Tabla1[[#This Row],[Fecha Inicio grupo]]+3*7-7)</f>
        <v/>
      </c>
      <c r="V989" s="245"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6"/>
      <c r="AP989" s="247" t="str">
        <f>IF(F989="","",IFERROR(VLOOKUP(SUBSTITUTE(SUBSTITUTE(Tabla1[[#This Row],[Uso Sistemas]],"T","P"),"N","F"),Parámetros!$M$2:$N$17,2,0),"Completar hasta 3ra sem. para evaluar a Probacionista"))</f>
        <v/>
      </c>
      <c r="AQ989" s="40"/>
      <c r="AR989" s="40"/>
      <c r="AS989" s="40"/>
      <c r="AT989" s="29"/>
      <c r="AU989" s="56"/>
      <c r="AV989" s="56"/>
      <c r="AW989" s="56"/>
      <c r="AX989" s="249" t="str">
        <f>IF(V989="","",EOMONTH(EDATE(Tabla1[[#This Row],[Fecha Finalización]],2),0))</f>
        <v/>
      </c>
      <c r="AY989" s="40"/>
      <c r="AZ989" s="250" t="str">
        <f>IF(V989="","",EOMONTH(EDATE(Tabla1[[#This Row],[Fecha Finalización]],3),0))</f>
        <v/>
      </c>
      <c r="BA989" s="40"/>
      <c r="BB989" s="40"/>
      <c r="BC989" s="237"/>
      <c r="BD989" s="235" t="str">
        <f>IF(F989="","",Tabla1[[#This Row],[sem 01]]&amp;Tabla1[[#This Row],[sem 02]]&amp;Tabla1[[#This Row],[sem 03]])</f>
        <v/>
      </c>
      <c r="BE989" s="236"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9"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10"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10"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10" t="str">
        <f>IF(Tabla1[[#This Row],[Fecha Inicio grupo]]="","",IFERROR(VLOOKUP(Tabla1[[#This Row],[Mes de Alta como miembro]],Parámetros!$AM$2:$AN$16,2,0),"01/01/1900"))</f>
        <v/>
      </c>
    </row>
    <row r="990" spans="1:63" ht="14.45">
      <c r="A990" s="69">
        <v>987</v>
      </c>
      <c r="B990" s="30"/>
      <c r="C990" s="35"/>
      <c r="D990" s="43"/>
      <c r="E990" s="65"/>
      <c r="F990" s="46"/>
      <c r="G990" s="46"/>
      <c r="H990" s="165"/>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1"/>
      <c r="P990" s="35"/>
      <c r="Q990" s="68"/>
      <c r="R990" s="68"/>
      <c r="S990" s="68"/>
      <c r="T990" s="68"/>
      <c r="U990" s="244" t="str">
        <f>IF(F990="","",Tabla1[[#This Row],[Fecha Inicio grupo]]+3*7-7)</f>
        <v/>
      </c>
      <c r="V990" s="245"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6"/>
      <c r="AP990" s="247" t="str">
        <f>IF(F990="","",IFERROR(VLOOKUP(SUBSTITUTE(SUBSTITUTE(Tabla1[[#This Row],[Uso Sistemas]],"T","P"),"N","F"),Parámetros!$M$2:$N$17,2,0),"Completar hasta 3ra sem. para evaluar a Probacionista"))</f>
        <v/>
      </c>
      <c r="AQ990" s="40"/>
      <c r="AR990" s="40"/>
      <c r="AS990" s="40"/>
      <c r="AT990" s="29"/>
      <c r="AU990" s="56"/>
      <c r="AV990" s="56"/>
      <c r="AW990" s="56"/>
      <c r="AX990" s="249" t="str">
        <f>IF(V990="","",EOMONTH(EDATE(Tabla1[[#This Row],[Fecha Finalización]],2),0))</f>
        <v/>
      </c>
      <c r="AY990" s="40"/>
      <c r="AZ990" s="250" t="str">
        <f>IF(V990="","",EOMONTH(EDATE(Tabla1[[#This Row],[Fecha Finalización]],3),0))</f>
        <v/>
      </c>
      <c r="BA990" s="40"/>
      <c r="BB990" s="40"/>
      <c r="BC990" s="237"/>
      <c r="BD990" s="235" t="str">
        <f>IF(F990="","",Tabla1[[#This Row],[sem 01]]&amp;Tabla1[[#This Row],[sem 02]]&amp;Tabla1[[#This Row],[sem 03]])</f>
        <v/>
      </c>
      <c r="BE990" s="236"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9"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10"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10"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10" t="str">
        <f>IF(Tabla1[[#This Row],[Fecha Inicio grupo]]="","",IFERROR(VLOOKUP(Tabla1[[#This Row],[Mes de Alta como miembro]],Parámetros!$AM$2:$AN$16,2,0),"01/01/1900"))</f>
        <v/>
      </c>
    </row>
    <row r="991" spans="1:63" ht="14.45">
      <c r="A991" s="69">
        <v>988</v>
      </c>
      <c r="B991" s="30"/>
      <c r="C991" s="35"/>
      <c r="D991" s="43"/>
      <c r="E991" s="65"/>
      <c r="F991" s="46"/>
      <c r="G991" s="46"/>
      <c r="H991" s="165"/>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1"/>
      <c r="P991" s="35"/>
      <c r="Q991" s="68"/>
      <c r="R991" s="68"/>
      <c r="S991" s="68"/>
      <c r="T991" s="68"/>
      <c r="U991" s="244" t="str">
        <f>IF(F991="","",Tabla1[[#This Row],[Fecha Inicio grupo]]+3*7-7)</f>
        <v/>
      </c>
      <c r="V991" s="245"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6"/>
      <c r="AP991" s="247" t="str">
        <f>IF(F991="","",IFERROR(VLOOKUP(SUBSTITUTE(SUBSTITUTE(Tabla1[[#This Row],[Uso Sistemas]],"T","P"),"N","F"),Parámetros!$M$2:$N$17,2,0),"Completar hasta 3ra sem. para evaluar a Probacionista"))</f>
        <v/>
      </c>
      <c r="AQ991" s="40"/>
      <c r="AR991" s="40"/>
      <c r="AS991" s="40"/>
      <c r="AT991" s="29"/>
      <c r="AU991" s="56"/>
      <c r="AV991" s="56"/>
      <c r="AW991" s="56"/>
      <c r="AX991" s="249" t="str">
        <f>IF(V991="","",EOMONTH(EDATE(Tabla1[[#This Row],[Fecha Finalización]],2),0))</f>
        <v/>
      </c>
      <c r="AY991" s="40"/>
      <c r="AZ991" s="250" t="str">
        <f>IF(V991="","",EOMONTH(EDATE(Tabla1[[#This Row],[Fecha Finalización]],3),0))</f>
        <v/>
      </c>
      <c r="BA991" s="40"/>
      <c r="BB991" s="40"/>
      <c r="BC991" s="237"/>
      <c r="BD991" s="235" t="str">
        <f>IF(F991="","",Tabla1[[#This Row],[sem 01]]&amp;Tabla1[[#This Row],[sem 02]]&amp;Tabla1[[#This Row],[sem 03]])</f>
        <v/>
      </c>
      <c r="BE991" s="236"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9"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10"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10"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10" t="str">
        <f>IF(Tabla1[[#This Row],[Fecha Inicio grupo]]="","",IFERROR(VLOOKUP(Tabla1[[#This Row],[Mes de Alta como miembro]],Parámetros!$AM$2:$AN$16,2,0),"01/01/1900"))</f>
        <v/>
      </c>
    </row>
    <row r="992" spans="1:63" ht="14.45">
      <c r="A992" s="69">
        <v>989</v>
      </c>
      <c r="B992" s="30"/>
      <c r="C992" s="35"/>
      <c r="D992" s="43"/>
      <c r="E992" s="65"/>
      <c r="F992" s="46"/>
      <c r="G992" s="46"/>
      <c r="H992" s="165"/>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1"/>
      <c r="P992" s="35"/>
      <c r="Q992" s="68"/>
      <c r="R992" s="68"/>
      <c r="S992" s="68"/>
      <c r="T992" s="68"/>
      <c r="U992" s="244" t="str">
        <f>IF(F992="","",Tabla1[[#This Row],[Fecha Inicio grupo]]+3*7-7)</f>
        <v/>
      </c>
      <c r="V992" s="245"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6"/>
      <c r="AP992" s="247" t="str">
        <f>IF(F992="","",IFERROR(VLOOKUP(SUBSTITUTE(SUBSTITUTE(Tabla1[[#This Row],[Uso Sistemas]],"T","P"),"N","F"),Parámetros!$M$2:$N$17,2,0),"Completar hasta 3ra sem. para evaluar a Probacionista"))</f>
        <v/>
      </c>
      <c r="AQ992" s="40"/>
      <c r="AR992" s="40"/>
      <c r="AS992" s="40"/>
      <c r="AT992" s="29"/>
      <c r="AU992" s="56"/>
      <c r="AV992" s="56"/>
      <c r="AW992" s="56"/>
      <c r="AX992" s="249" t="str">
        <f>IF(V992="","",EOMONTH(EDATE(Tabla1[[#This Row],[Fecha Finalización]],2),0))</f>
        <v/>
      </c>
      <c r="AY992" s="40"/>
      <c r="AZ992" s="250" t="str">
        <f>IF(V992="","",EOMONTH(EDATE(Tabla1[[#This Row],[Fecha Finalización]],3),0))</f>
        <v/>
      </c>
      <c r="BA992" s="40"/>
      <c r="BB992" s="40"/>
      <c r="BC992" s="237"/>
      <c r="BD992" s="235" t="str">
        <f>IF(F992="","",Tabla1[[#This Row],[sem 01]]&amp;Tabla1[[#This Row],[sem 02]]&amp;Tabla1[[#This Row],[sem 03]])</f>
        <v/>
      </c>
      <c r="BE992" s="236"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9"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10"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10"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10" t="str">
        <f>IF(Tabla1[[#This Row],[Fecha Inicio grupo]]="","",IFERROR(VLOOKUP(Tabla1[[#This Row],[Mes de Alta como miembro]],Parámetros!$AM$2:$AN$16,2,0),"01/01/1900"))</f>
        <v/>
      </c>
    </row>
    <row r="993" spans="1:63" ht="14.45">
      <c r="A993" s="69">
        <v>990</v>
      </c>
      <c r="B993" s="30"/>
      <c r="C993" s="35"/>
      <c r="D993" s="43"/>
      <c r="E993" s="65"/>
      <c r="F993" s="46"/>
      <c r="G993" s="46"/>
      <c r="H993" s="165"/>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1"/>
      <c r="P993" s="35"/>
      <c r="Q993" s="68"/>
      <c r="R993" s="68"/>
      <c r="S993" s="68"/>
      <c r="T993" s="68"/>
      <c r="U993" s="244" t="str">
        <f>IF(F993="","",Tabla1[[#This Row],[Fecha Inicio grupo]]+3*7-7)</f>
        <v/>
      </c>
      <c r="V993" s="245"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6"/>
      <c r="AP993" s="247" t="str">
        <f>IF(F993="","",IFERROR(VLOOKUP(SUBSTITUTE(SUBSTITUTE(Tabla1[[#This Row],[Uso Sistemas]],"T","P"),"N","F"),Parámetros!$M$2:$N$17,2,0),"Completar hasta 3ra sem. para evaluar a Probacionista"))</f>
        <v/>
      </c>
      <c r="AQ993" s="40"/>
      <c r="AR993" s="40"/>
      <c r="AS993" s="40"/>
      <c r="AT993" s="29"/>
      <c r="AU993" s="56"/>
      <c r="AV993" s="56"/>
      <c r="AW993" s="56"/>
      <c r="AX993" s="249" t="str">
        <f>IF(V993="","",EOMONTH(EDATE(Tabla1[[#This Row],[Fecha Finalización]],2),0))</f>
        <v/>
      </c>
      <c r="AY993" s="40"/>
      <c r="AZ993" s="250" t="str">
        <f>IF(V993="","",EOMONTH(EDATE(Tabla1[[#This Row],[Fecha Finalización]],3),0))</f>
        <v/>
      </c>
      <c r="BA993" s="40"/>
      <c r="BB993" s="40"/>
      <c r="BC993" s="237"/>
      <c r="BD993" s="235" t="str">
        <f>IF(F993="","",Tabla1[[#This Row],[sem 01]]&amp;Tabla1[[#This Row],[sem 02]]&amp;Tabla1[[#This Row],[sem 03]])</f>
        <v/>
      </c>
      <c r="BE993" s="236"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9"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10"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10"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10" t="str">
        <f>IF(Tabla1[[#This Row],[Fecha Inicio grupo]]="","",IFERROR(VLOOKUP(Tabla1[[#This Row],[Mes de Alta como miembro]],Parámetros!$AM$2:$AN$16,2,0),"01/01/1900"))</f>
        <v/>
      </c>
    </row>
    <row r="994" spans="1:63" ht="14.45">
      <c r="A994" s="69">
        <v>991</v>
      </c>
      <c r="B994" s="30"/>
      <c r="C994" s="35"/>
      <c r="D994" s="43"/>
      <c r="E994" s="65"/>
      <c r="F994" s="46"/>
      <c r="G994" s="46"/>
      <c r="H994" s="165"/>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1"/>
      <c r="P994" s="35"/>
      <c r="Q994" s="68"/>
      <c r="R994" s="68"/>
      <c r="S994" s="68"/>
      <c r="T994" s="68"/>
      <c r="U994" s="244" t="str">
        <f>IF(F994="","",Tabla1[[#This Row],[Fecha Inicio grupo]]+3*7-7)</f>
        <v/>
      </c>
      <c r="V994" s="245"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6"/>
      <c r="AP994" s="247" t="str">
        <f>IF(F994="","",IFERROR(VLOOKUP(SUBSTITUTE(SUBSTITUTE(Tabla1[[#This Row],[Uso Sistemas]],"T","P"),"N","F"),Parámetros!$M$2:$N$17,2,0),"Completar hasta 3ra sem. para evaluar a Probacionista"))</f>
        <v/>
      </c>
      <c r="AQ994" s="40"/>
      <c r="AR994" s="40"/>
      <c r="AS994" s="40"/>
      <c r="AT994" s="29"/>
      <c r="AU994" s="56"/>
      <c r="AV994" s="56"/>
      <c r="AW994" s="56"/>
      <c r="AX994" s="249" t="str">
        <f>IF(V994="","",EOMONTH(EDATE(Tabla1[[#This Row],[Fecha Finalización]],2),0))</f>
        <v/>
      </c>
      <c r="AY994" s="40"/>
      <c r="AZ994" s="250" t="str">
        <f>IF(V994="","",EOMONTH(EDATE(Tabla1[[#This Row],[Fecha Finalización]],3),0))</f>
        <v/>
      </c>
      <c r="BA994" s="40"/>
      <c r="BB994" s="40"/>
      <c r="BC994" s="237"/>
      <c r="BD994" s="235" t="str">
        <f>IF(F994="","",Tabla1[[#This Row],[sem 01]]&amp;Tabla1[[#This Row],[sem 02]]&amp;Tabla1[[#This Row],[sem 03]])</f>
        <v/>
      </c>
      <c r="BE994" s="236"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9"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10"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10"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10" t="str">
        <f>IF(Tabla1[[#This Row],[Fecha Inicio grupo]]="","",IFERROR(VLOOKUP(Tabla1[[#This Row],[Mes de Alta como miembro]],Parámetros!$AM$2:$AN$16,2,0),"01/01/1900"))</f>
        <v/>
      </c>
    </row>
    <row r="995" spans="1:63" ht="15" customHeight="1">
      <c r="A995" s="69">
        <v>992</v>
      </c>
      <c r="B995" s="147"/>
      <c r="C995" s="148"/>
      <c r="D995" s="43"/>
      <c r="E995" s="149"/>
      <c r="F995" s="208"/>
      <c r="G995" s="46"/>
      <c r="H995" s="166"/>
      <c r="I995" s="150"/>
      <c r="J995" s="148"/>
      <c r="K995" s="169"/>
      <c r="L995" s="152"/>
      <c r="M995" s="151"/>
      <c r="N995" s="240" t="str">
        <f ca="1">IF(Tabla1[[#This Row],[Fecha de nac]]="","",IF(Tabla1[[#This Row],[Fecha Finalización]] &gt;=TODAY(), DATEDIF(Tabla1[[#This Row],[Fecha de nac]],TODAY(),"y"), ROUNDDOWN((Tabla1[[#This Row],[Fecha Finalización]] -Tabla1[[#This Row],[Fecha de nac]])/365,0)))</f>
        <v/>
      </c>
      <c r="O995" s="172"/>
      <c r="P995" s="153"/>
      <c r="Q995" s="154"/>
      <c r="R995" s="155"/>
      <c r="S995" s="155"/>
      <c r="T995" s="155"/>
      <c r="U995" s="244" t="str">
        <f>IF(F995="","",Tabla1[[#This Row],[Fecha Inicio grupo]]+3*7-7)</f>
        <v/>
      </c>
      <c r="V995" s="245" t="str">
        <f>IF(F995="","",EDATE(Tabla1[[#This Row],[Fecha Inicio grupo]],3))</f>
        <v/>
      </c>
      <c r="W995" s="30"/>
      <c r="X995" s="30"/>
      <c r="Y995" s="156"/>
      <c r="Z995" s="156"/>
      <c r="AA995" s="156"/>
      <c r="AB995" s="156"/>
      <c r="AC995" s="156"/>
      <c r="AD995" s="156"/>
      <c r="AE995" s="156"/>
      <c r="AF995" s="156"/>
      <c r="AG995" s="156"/>
      <c r="AH995" s="233"/>
      <c r="AI995" s="233"/>
      <c r="AJ995" s="234"/>
      <c r="AK995" s="233"/>
      <c r="AL995" s="233"/>
      <c r="AM995" s="233"/>
      <c r="AN995" s="233"/>
      <c r="AO995" s="146"/>
      <c r="AP995" s="247" t="str">
        <f>IF(F995="","",IFERROR(VLOOKUP(SUBSTITUTE(SUBSTITUTE(Tabla1[[#This Row],[Uso Sistemas]],"T","P"),"N","F"),Parámetros!$M$2:$N$17,2,0),"Completar hasta 3ra sem. para evaluar a Probacionista"))</f>
        <v/>
      </c>
      <c r="AQ995" s="157"/>
      <c r="AR995" s="157"/>
      <c r="AS995" s="157"/>
      <c r="AT995" s="30"/>
      <c r="AU995" s="56" t="str">
        <f>CONCATENATE(Tabla1[[#This Row],[sem 01]],Tabla1[[#This Row],[sem 02]],Tabla1[[#This Row],[sem 03]])</f>
        <v/>
      </c>
      <c r="AV995" s="56"/>
      <c r="AW995" s="56"/>
      <c r="AX995" s="249" t="str">
        <f>IF(V995="","",EOMONTH(EDATE(Tabla1[[#This Row],[Fecha Finalización]],2),0))</f>
        <v/>
      </c>
      <c r="AY995" s="157"/>
      <c r="AZ995" s="250" t="str">
        <f>IF(V995="","",EOMONTH(EDATE(Tabla1[[#This Row],[Fecha Finalización]],3),0))</f>
        <v/>
      </c>
      <c r="BA995" s="40"/>
      <c r="BB995" s="40"/>
      <c r="BC995" s="238"/>
      <c r="BD995" s="235" t="str">
        <f>IF(F995="","",Tabla1[[#This Row],[sem 01]]&amp;Tabla1[[#This Row],[sem 02]]&amp;Tabla1[[#This Row],[sem 03]])</f>
        <v/>
      </c>
      <c r="BE995" s="236"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9"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10"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10"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10" t="str">
        <f>IF(Tabla1[[#This Row],[Fecha Inicio grupo]]="","",IFERROR(VLOOKUP(Tabla1[[#This Row],[Mes de Alta como miembro]],Parámetros!$AM$2:$AN$16,2,0),"01/01/1900"))</f>
        <v/>
      </c>
    </row>
    <row r="996" spans="1:63" ht="15" customHeight="1">
      <c r="A996" s="69">
        <v>993</v>
      </c>
      <c r="B996" s="147"/>
      <c r="C996" s="148"/>
      <c r="D996" s="43"/>
      <c r="E996" s="149"/>
      <c r="F996" s="208"/>
      <c r="G996" s="46"/>
      <c r="H996" s="166"/>
      <c r="I996" s="150"/>
      <c r="J996" s="148"/>
      <c r="K996" s="169"/>
      <c r="L996" s="152"/>
      <c r="M996" s="151"/>
      <c r="N996" s="240" t="str">
        <f ca="1">IF(Tabla1[[#This Row],[Fecha de nac]]="","",IF(Tabla1[[#This Row],[Fecha Finalización]] &gt;=TODAY(), DATEDIF(Tabla1[[#This Row],[Fecha de nac]],TODAY(),"y"), ROUNDDOWN((Tabla1[[#This Row],[Fecha Finalización]] -Tabla1[[#This Row],[Fecha de nac]])/365,0)))</f>
        <v/>
      </c>
      <c r="O996" s="172"/>
      <c r="P996" s="153"/>
      <c r="Q996" s="154"/>
      <c r="R996" s="155"/>
      <c r="S996" s="155"/>
      <c r="T996" s="155"/>
      <c r="U996" s="244" t="str">
        <f>IF(F996="","",Tabla1[[#This Row],[Fecha Inicio grupo]]+3*7-7)</f>
        <v/>
      </c>
      <c r="V996" s="245" t="str">
        <f>IF(F996="","",EDATE(Tabla1[[#This Row],[Fecha Inicio grupo]],3))</f>
        <v/>
      </c>
      <c r="W996" s="30"/>
      <c r="X996" s="30"/>
      <c r="Y996" s="156"/>
      <c r="Z996" s="156"/>
      <c r="AA996" s="156"/>
      <c r="AB996" s="156"/>
      <c r="AC996" s="156"/>
      <c r="AD996" s="156"/>
      <c r="AE996" s="156"/>
      <c r="AF996" s="156"/>
      <c r="AG996" s="156"/>
      <c r="AH996" s="233"/>
      <c r="AI996" s="233"/>
      <c r="AJ996" s="234"/>
      <c r="AK996" s="233"/>
      <c r="AL996" s="233"/>
      <c r="AM996" s="233"/>
      <c r="AN996" s="233"/>
      <c r="AO996" s="146"/>
      <c r="AP996" s="247" t="str">
        <f>IF(F996="","",IFERROR(VLOOKUP(SUBSTITUTE(SUBSTITUTE(Tabla1[[#This Row],[Uso Sistemas]],"T","P"),"N","F"),Parámetros!$M$2:$N$17,2,0),"Completar hasta 3ra sem. para evaluar a Probacionista"))</f>
        <v/>
      </c>
      <c r="AQ996" s="157"/>
      <c r="AR996" s="157"/>
      <c r="AS996" s="157"/>
      <c r="AT996" s="30"/>
      <c r="AU996" s="56" t="str">
        <f>CONCATENATE(Tabla1[[#This Row],[sem 01]],Tabla1[[#This Row],[sem 02]],Tabla1[[#This Row],[sem 03]])</f>
        <v/>
      </c>
      <c r="AV996" s="56"/>
      <c r="AW996" s="56"/>
      <c r="AX996" s="249" t="str">
        <f>IF(V996="","",EOMONTH(EDATE(Tabla1[[#This Row],[Fecha Finalización]],2),0))</f>
        <v/>
      </c>
      <c r="AY996" s="157"/>
      <c r="AZ996" s="250" t="str">
        <f>IF(V996="","",EOMONTH(EDATE(Tabla1[[#This Row],[Fecha Finalización]],3),0))</f>
        <v/>
      </c>
      <c r="BA996" s="40"/>
      <c r="BB996" s="40"/>
      <c r="BC996" s="238"/>
      <c r="BD996" s="235" t="str">
        <f>IF(F996="","",Tabla1[[#This Row],[sem 01]]&amp;Tabla1[[#This Row],[sem 02]]&amp;Tabla1[[#This Row],[sem 03]])</f>
        <v/>
      </c>
      <c r="BE996" s="236"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9"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10"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10"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10" t="str">
        <f>IF(Tabla1[[#This Row],[Fecha Inicio grupo]]="","",IFERROR(VLOOKUP(Tabla1[[#This Row],[Mes de Alta como miembro]],Parámetros!$AM$2:$AN$16,2,0),"01/01/1900"))</f>
        <v/>
      </c>
    </row>
    <row r="997" spans="1:63" ht="15" customHeight="1">
      <c r="A997" s="69">
        <v>994</v>
      </c>
      <c r="B997" s="147"/>
      <c r="C997" s="148"/>
      <c r="D997" s="43"/>
      <c r="E997" s="149"/>
      <c r="F997" s="208"/>
      <c r="G997" s="46"/>
      <c r="H997" s="166"/>
      <c r="I997" s="150"/>
      <c r="J997" s="148"/>
      <c r="K997" s="169"/>
      <c r="L997" s="152"/>
      <c r="M997" s="151"/>
      <c r="N997" s="240" t="str">
        <f ca="1">IF(Tabla1[[#This Row],[Fecha de nac]]="","",IF(Tabla1[[#This Row],[Fecha Finalización]] &gt;=TODAY(), DATEDIF(Tabla1[[#This Row],[Fecha de nac]],TODAY(),"y"), ROUNDDOWN((Tabla1[[#This Row],[Fecha Finalización]] -Tabla1[[#This Row],[Fecha de nac]])/365,0)))</f>
        <v/>
      </c>
      <c r="O997" s="172"/>
      <c r="P997" s="153"/>
      <c r="Q997" s="154"/>
      <c r="R997" s="155"/>
      <c r="S997" s="155"/>
      <c r="T997" s="155"/>
      <c r="U997" s="244" t="str">
        <f>IF(F997="","",Tabla1[[#This Row],[Fecha Inicio grupo]]+3*7-7)</f>
        <v/>
      </c>
      <c r="V997" s="245" t="str">
        <f>IF(F997="","",EDATE(Tabla1[[#This Row],[Fecha Inicio grupo]],3))</f>
        <v/>
      </c>
      <c r="W997" s="30"/>
      <c r="X997" s="30"/>
      <c r="Y997" s="156"/>
      <c r="Z997" s="156"/>
      <c r="AA997" s="156"/>
      <c r="AB997" s="156"/>
      <c r="AC997" s="156"/>
      <c r="AD997" s="156"/>
      <c r="AE997" s="156"/>
      <c r="AF997" s="156"/>
      <c r="AG997" s="156"/>
      <c r="AH997" s="233"/>
      <c r="AI997" s="233"/>
      <c r="AJ997" s="234"/>
      <c r="AK997" s="233"/>
      <c r="AL997" s="233"/>
      <c r="AM997" s="233"/>
      <c r="AN997" s="233"/>
      <c r="AO997" s="146"/>
      <c r="AP997" s="247" t="str">
        <f>IF(F997="","",IFERROR(VLOOKUP(SUBSTITUTE(SUBSTITUTE(Tabla1[[#This Row],[Uso Sistemas]],"T","P"),"N","F"),Parámetros!$M$2:$N$17,2,0),"Completar hasta 3ra sem. para evaluar a Probacionista"))</f>
        <v/>
      </c>
      <c r="AQ997" s="157"/>
      <c r="AR997" s="157"/>
      <c r="AS997" s="157"/>
      <c r="AT997" s="30"/>
      <c r="AU997" s="56" t="str">
        <f>CONCATENATE(Tabla1[[#This Row],[sem 01]],Tabla1[[#This Row],[sem 02]],Tabla1[[#This Row],[sem 03]])</f>
        <v/>
      </c>
      <c r="AV997" s="56"/>
      <c r="AW997" s="56"/>
      <c r="AX997" s="249" t="str">
        <f>IF(V997="","",EOMONTH(EDATE(Tabla1[[#This Row],[Fecha Finalización]],2),0))</f>
        <v/>
      </c>
      <c r="AY997" s="157"/>
      <c r="AZ997" s="250" t="str">
        <f>IF(V997="","",EOMONTH(EDATE(Tabla1[[#This Row],[Fecha Finalización]],3),0))</f>
        <v/>
      </c>
      <c r="BA997" s="40"/>
      <c r="BB997" s="40"/>
      <c r="BC997" s="238"/>
      <c r="BD997" s="235" t="str">
        <f>IF(F997="","",Tabla1[[#This Row],[sem 01]]&amp;Tabla1[[#This Row],[sem 02]]&amp;Tabla1[[#This Row],[sem 03]])</f>
        <v/>
      </c>
      <c r="BE997" s="236"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9"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10"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10"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10" t="str">
        <f>IF(Tabla1[[#This Row],[Fecha Inicio grupo]]="","",IFERROR(VLOOKUP(Tabla1[[#This Row],[Mes de Alta como miembro]],Parámetros!$AM$2:$AN$16,2,0),"01/01/1900"))</f>
        <v/>
      </c>
    </row>
    <row r="998" spans="1:63" ht="15" customHeight="1">
      <c r="A998" s="69">
        <v>995</v>
      </c>
      <c r="B998" s="147"/>
      <c r="C998" s="148"/>
      <c r="D998" s="43"/>
      <c r="E998" s="149"/>
      <c r="F998" s="208"/>
      <c r="G998" s="46"/>
      <c r="H998" s="166"/>
      <c r="I998" s="150"/>
      <c r="J998" s="148"/>
      <c r="K998" s="169"/>
      <c r="L998" s="152"/>
      <c r="M998" s="151"/>
      <c r="N998" s="240" t="str">
        <f ca="1">IF(Tabla1[[#This Row],[Fecha de nac]]="","",IF(Tabla1[[#This Row],[Fecha Finalización]] &gt;=TODAY(), DATEDIF(Tabla1[[#This Row],[Fecha de nac]],TODAY(),"y"), ROUNDDOWN((Tabla1[[#This Row],[Fecha Finalización]] -Tabla1[[#This Row],[Fecha de nac]])/365,0)))</f>
        <v/>
      </c>
      <c r="O998" s="172"/>
      <c r="P998" s="153"/>
      <c r="Q998" s="154"/>
      <c r="R998" s="155"/>
      <c r="S998" s="155"/>
      <c r="T998" s="155"/>
      <c r="U998" s="244" t="str">
        <f>IF(F998="","",Tabla1[[#This Row],[Fecha Inicio grupo]]+3*7-7)</f>
        <v/>
      </c>
      <c r="V998" s="245" t="str">
        <f>IF(F998="","",EDATE(Tabla1[[#This Row],[Fecha Inicio grupo]],3))</f>
        <v/>
      </c>
      <c r="W998" s="30"/>
      <c r="X998" s="30"/>
      <c r="Y998" s="156"/>
      <c r="Z998" s="156"/>
      <c r="AA998" s="156"/>
      <c r="AB998" s="156"/>
      <c r="AC998" s="156"/>
      <c r="AD998" s="156"/>
      <c r="AE998" s="156"/>
      <c r="AF998" s="156"/>
      <c r="AG998" s="156"/>
      <c r="AH998" s="233"/>
      <c r="AI998" s="233"/>
      <c r="AJ998" s="234"/>
      <c r="AK998" s="233"/>
      <c r="AL998" s="233"/>
      <c r="AM998" s="233"/>
      <c r="AN998" s="233"/>
      <c r="AO998" s="146"/>
      <c r="AP998" s="247" t="str">
        <f>IF(F998="","",IFERROR(VLOOKUP(SUBSTITUTE(SUBSTITUTE(Tabla1[[#This Row],[Uso Sistemas]],"T","P"),"N","F"),Parámetros!$M$2:$N$17,2,0),"Completar hasta 3ra sem. para evaluar a Probacionista"))</f>
        <v/>
      </c>
      <c r="AQ998" s="157"/>
      <c r="AR998" s="157"/>
      <c r="AS998" s="157"/>
      <c r="AT998" s="30"/>
      <c r="AU998" s="56" t="str">
        <f>CONCATENATE(Tabla1[[#This Row],[sem 01]],Tabla1[[#This Row],[sem 02]],Tabla1[[#This Row],[sem 03]])</f>
        <v/>
      </c>
      <c r="AV998" s="56"/>
      <c r="AW998" s="56"/>
      <c r="AX998" s="249" t="str">
        <f>IF(V998="","",EOMONTH(EDATE(Tabla1[[#This Row],[Fecha Finalización]],2),0))</f>
        <v/>
      </c>
      <c r="AY998" s="157"/>
      <c r="AZ998" s="250" t="str">
        <f>IF(V998="","",EOMONTH(EDATE(Tabla1[[#This Row],[Fecha Finalización]],3),0))</f>
        <v/>
      </c>
      <c r="BA998" s="40"/>
      <c r="BB998" s="40"/>
      <c r="BC998" s="238"/>
      <c r="BD998" s="235" t="str">
        <f>IF(F998="","",Tabla1[[#This Row],[sem 01]]&amp;Tabla1[[#This Row],[sem 02]]&amp;Tabla1[[#This Row],[sem 03]])</f>
        <v/>
      </c>
      <c r="BE998" s="236"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9"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10"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10"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10" t="str">
        <f>IF(Tabla1[[#This Row],[Fecha Inicio grupo]]="","",IFERROR(VLOOKUP(Tabla1[[#This Row],[Mes de Alta como miembro]],Parámetros!$AM$2:$AN$16,2,0),"01/01/1900"))</f>
        <v/>
      </c>
    </row>
    <row r="999" spans="1:63" ht="15" customHeight="1">
      <c r="A999" s="69">
        <v>996</v>
      </c>
      <c r="B999" s="147"/>
      <c r="C999" s="148"/>
      <c r="D999" s="43"/>
      <c r="E999" s="149"/>
      <c r="F999" s="208"/>
      <c r="G999" s="46"/>
      <c r="H999" s="166"/>
      <c r="I999" s="150"/>
      <c r="J999" s="148"/>
      <c r="K999" s="169"/>
      <c r="L999" s="152"/>
      <c r="M999" s="151"/>
      <c r="N999" s="240" t="str">
        <f ca="1">IF(Tabla1[[#This Row],[Fecha de nac]]="","",IF(Tabla1[[#This Row],[Fecha Finalización]] &gt;=TODAY(), DATEDIF(Tabla1[[#This Row],[Fecha de nac]],TODAY(),"y"), ROUNDDOWN((Tabla1[[#This Row],[Fecha Finalización]] -Tabla1[[#This Row],[Fecha de nac]])/365,0)))</f>
        <v/>
      </c>
      <c r="O999" s="172"/>
      <c r="P999" s="153"/>
      <c r="Q999" s="154"/>
      <c r="R999" s="155"/>
      <c r="S999" s="155"/>
      <c r="T999" s="155"/>
      <c r="U999" s="244" t="str">
        <f>IF(F999="","",Tabla1[[#This Row],[Fecha Inicio grupo]]+3*7-7)</f>
        <v/>
      </c>
      <c r="V999" s="245" t="str">
        <f>IF(F999="","",EDATE(Tabla1[[#This Row],[Fecha Inicio grupo]],3))</f>
        <v/>
      </c>
      <c r="W999" s="30"/>
      <c r="X999" s="30"/>
      <c r="Y999" s="156"/>
      <c r="Z999" s="156"/>
      <c r="AA999" s="156"/>
      <c r="AB999" s="156"/>
      <c r="AC999" s="156"/>
      <c r="AD999" s="156"/>
      <c r="AE999" s="156"/>
      <c r="AF999" s="156"/>
      <c r="AG999" s="156"/>
      <c r="AH999" s="233"/>
      <c r="AI999" s="233"/>
      <c r="AJ999" s="234"/>
      <c r="AK999" s="233"/>
      <c r="AL999" s="233"/>
      <c r="AM999" s="233"/>
      <c r="AN999" s="233"/>
      <c r="AO999" s="146"/>
      <c r="AP999" s="247" t="str">
        <f>IF(F999="","",IFERROR(VLOOKUP(SUBSTITUTE(SUBSTITUTE(Tabla1[[#This Row],[Uso Sistemas]],"T","P"),"N","F"),Parámetros!$M$2:$N$17,2,0),"Completar hasta 3ra sem. para evaluar a Probacionista"))</f>
        <v/>
      </c>
      <c r="AQ999" s="157"/>
      <c r="AR999" s="157"/>
      <c r="AS999" s="157"/>
      <c r="AT999" s="30"/>
      <c r="AU999" s="56" t="str">
        <f>CONCATENATE(Tabla1[[#This Row],[sem 01]],Tabla1[[#This Row],[sem 02]],Tabla1[[#This Row],[sem 03]])</f>
        <v/>
      </c>
      <c r="AV999" s="56"/>
      <c r="AW999" s="56"/>
      <c r="AX999" s="249" t="str">
        <f>IF(V999="","",EOMONTH(EDATE(Tabla1[[#This Row],[Fecha Finalización]],2),0))</f>
        <v/>
      </c>
      <c r="AY999" s="157"/>
      <c r="AZ999" s="250" t="str">
        <f>IF(V999="","",EOMONTH(EDATE(Tabla1[[#This Row],[Fecha Finalización]],3),0))</f>
        <v/>
      </c>
      <c r="BA999" s="40"/>
      <c r="BB999" s="40"/>
      <c r="BC999" s="238"/>
      <c r="BD999" s="235" t="str">
        <f>IF(F999="","",Tabla1[[#This Row],[sem 01]]&amp;Tabla1[[#This Row],[sem 02]]&amp;Tabla1[[#This Row],[sem 03]])</f>
        <v/>
      </c>
      <c r="BE999" s="236"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9"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10"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10"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10" t="str">
        <f>IF(Tabla1[[#This Row],[Fecha Inicio grupo]]="","",IFERROR(VLOOKUP(Tabla1[[#This Row],[Mes de Alta como miembro]],Parámetros!$AM$2:$AN$16,2,0),"01/01/1900"))</f>
        <v/>
      </c>
    </row>
    <row r="1000" spans="1:63" ht="15" customHeight="1">
      <c r="A1000" s="69">
        <v>997</v>
      </c>
      <c r="B1000" s="147"/>
      <c r="C1000" s="148"/>
      <c r="D1000" s="43"/>
      <c r="E1000" s="149"/>
      <c r="F1000" s="208"/>
      <c r="G1000" s="46"/>
      <c r="H1000" s="166"/>
      <c r="I1000" s="150"/>
      <c r="J1000" s="148"/>
      <c r="K1000" s="169"/>
      <c r="L1000" s="152"/>
      <c r="M1000" s="151"/>
      <c r="N1000" s="240" t="str">
        <f ca="1">IF(Tabla1[[#This Row],[Fecha de nac]]="","",IF(Tabla1[[#This Row],[Fecha Finalización]] &gt;=TODAY(), DATEDIF(Tabla1[[#This Row],[Fecha de nac]],TODAY(),"y"), ROUNDDOWN((Tabla1[[#This Row],[Fecha Finalización]] -Tabla1[[#This Row],[Fecha de nac]])/365,0)))</f>
        <v/>
      </c>
      <c r="O1000" s="172"/>
      <c r="P1000" s="153"/>
      <c r="Q1000" s="154"/>
      <c r="R1000" s="155"/>
      <c r="S1000" s="155"/>
      <c r="T1000" s="155"/>
      <c r="U1000" s="244" t="str">
        <f>IF(F1000="","",Tabla1[[#This Row],[Fecha Inicio grupo]]+3*7-7)</f>
        <v/>
      </c>
      <c r="V1000" s="245" t="str">
        <f>IF(F1000="","",EDATE(Tabla1[[#This Row],[Fecha Inicio grupo]],3))</f>
        <v/>
      </c>
      <c r="W1000" s="30"/>
      <c r="X1000" s="30"/>
      <c r="Y1000" s="156"/>
      <c r="Z1000" s="156"/>
      <c r="AA1000" s="156"/>
      <c r="AB1000" s="156"/>
      <c r="AC1000" s="156"/>
      <c r="AD1000" s="156"/>
      <c r="AE1000" s="156"/>
      <c r="AF1000" s="156"/>
      <c r="AG1000" s="156"/>
      <c r="AH1000" s="233"/>
      <c r="AI1000" s="233"/>
      <c r="AJ1000" s="234"/>
      <c r="AK1000" s="233"/>
      <c r="AL1000" s="233"/>
      <c r="AM1000" s="233"/>
      <c r="AN1000" s="233"/>
      <c r="AO1000" s="146"/>
      <c r="AP1000" s="247" t="str">
        <f>IF(F1000="","",IFERROR(VLOOKUP(SUBSTITUTE(SUBSTITUTE(Tabla1[[#This Row],[Uso Sistemas]],"T","P"),"N","F"),Parámetros!$M$2:$N$17,2,0),"Completar hasta 3ra sem. para evaluar a Probacionista"))</f>
        <v/>
      </c>
      <c r="AQ1000" s="157"/>
      <c r="AR1000" s="157"/>
      <c r="AS1000" s="157"/>
      <c r="AT1000" s="30"/>
      <c r="AU1000" s="56" t="str">
        <f>CONCATENATE(Tabla1[[#This Row],[sem 01]],Tabla1[[#This Row],[sem 02]],Tabla1[[#This Row],[sem 03]])</f>
        <v/>
      </c>
      <c r="AV1000" s="56"/>
      <c r="AW1000" s="56"/>
      <c r="AX1000" s="249" t="str">
        <f>IF(V1000="","",EOMONTH(EDATE(Tabla1[[#This Row],[Fecha Finalización]],2),0))</f>
        <v/>
      </c>
      <c r="AY1000" s="157"/>
      <c r="AZ1000" s="250" t="str">
        <f>IF(V1000="","",EOMONTH(EDATE(Tabla1[[#This Row],[Fecha Finalización]],3),0))</f>
        <v/>
      </c>
      <c r="BA1000" s="40"/>
      <c r="BB1000" s="40"/>
      <c r="BC1000" s="238"/>
      <c r="BD1000" s="235" t="str">
        <f>IF(F1000="","",Tabla1[[#This Row],[sem 01]]&amp;Tabla1[[#This Row],[sem 02]]&amp;Tabla1[[#This Row],[sem 03]])</f>
        <v/>
      </c>
      <c r="BE1000" s="236"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9"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10"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10"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10" t="str">
        <f>IF(Tabla1[[#This Row],[Fecha Inicio grupo]]="","",IFERROR(VLOOKUP(Tabla1[[#This Row],[Mes de Alta como miembro]],Parámetros!$AM$2:$AN$16,2,0),"01/01/1900"))</f>
        <v/>
      </c>
    </row>
    <row r="1001" spans="1:63" ht="15" customHeight="1">
      <c r="A1001" s="69">
        <v>998</v>
      </c>
      <c r="B1001" s="147"/>
      <c r="C1001" s="148"/>
      <c r="D1001" s="43"/>
      <c r="E1001" s="149"/>
      <c r="F1001" s="208"/>
      <c r="G1001" s="46"/>
      <c r="H1001" s="166"/>
      <c r="I1001" s="150"/>
      <c r="J1001" s="148"/>
      <c r="K1001" s="169"/>
      <c r="L1001" s="152"/>
      <c r="M1001" s="151"/>
      <c r="N1001" s="240" t="str">
        <f ca="1">IF(Tabla1[[#This Row],[Fecha de nac]]="","",IF(Tabla1[[#This Row],[Fecha Finalización]] &gt;=TODAY(), DATEDIF(Tabla1[[#This Row],[Fecha de nac]],TODAY(),"y"), ROUNDDOWN((Tabla1[[#This Row],[Fecha Finalización]] -Tabla1[[#This Row],[Fecha de nac]])/365,0)))</f>
        <v/>
      </c>
      <c r="O1001" s="172"/>
      <c r="P1001" s="153"/>
      <c r="Q1001" s="154"/>
      <c r="R1001" s="155"/>
      <c r="S1001" s="155"/>
      <c r="T1001" s="155"/>
      <c r="U1001" s="244" t="str">
        <f>IF(F1001="","",Tabla1[[#This Row],[Fecha Inicio grupo]]+3*7-7)</f>
        <v/>
      </c>
      <c r="V1001" s="245" t="str">
        <f>IF(F1001="","",EDATE(Tabla1[[#This Row],[Fecha Inicio grupo]],3))</f>
        <v/>
      </c>
      <c r="W1001" s="30"/>
      <c r="X1001" s="30"/>
      <c r="Y1001" s="156"/>
      <c r="Z1001" s="156"/>
      <c r="AA1001" s="156"/>
      <c r="AB1001" s="156"/>
      <c r="AC1001" s="156"/>
      <c r="AD1001" s="156"/>
      <c r="AE1001" s="156"/>
      <c r="AF1001" s="156"/>
      <c r="AG1001" s="156"/>
      <c r="AH1001" s="233"/>
      <c r="AI1001" s="233"/>
      <c r="AJ1001" s="234"/>
      <c r="AK1001" s="233"/>
      <c r="AL1001" s="233"/>
      <c r="AM1001" s="233"/>
      <c r="AN1001" s="233"/>
      <c r="AO1001" s="146"/>
      <c r="AP1001" s="247" t="str">
        <f>IF(F1001="","",IFERROR(VLOOKUP(SUBSTITUTE(SUBSTITUTE(Tabla1[[#This Row],[Uso Sistemas]],"T","P"),"N","F"),Parámetros!$M$2:$N$17,2,0),"Completar hasta 3ra sem. para evaluar a Probacionista"))</f>
        <v/>
      </c>
      <c r="AQ1001" s="157"/>
      <c r="AR1001" s="157"/>
      <c r="AS1001" s="157"/>
      <c r="AT1001" s="30"/>
      <c r="AU1001" s="56" t="str">
        <f>CONCATENATE(Tabla1[[#This Row],[sem 01]],Tabla1[[#This Row],[sem 02]],Tabla1[[#This Row],[sem 03]])</f>
        <v/>
      </c>
      <c r="AV1001" s="56"/>
      <c r="AW1001" s="56"/>
      <c r="AX1001" s="249" t="str">
        <f>IF(V1001="","",EOMONTH(EDATE(Tabla1[[#This Row],[Fecha Finalización]],2),0))</f>
        <v/>
      </c>
      <c r="AY1001" s="157"/>
      <c r="AZ1001" s="250" t="str">
        <f>IF(V1001="","",EOMONTH(EDATE(Tabla1[[#This Row],[Fecha Finalización]],3),0))</f>
        <v/>
      </c>
      <c r="BA1001" s="40"/>
      <c r="BB1001" s="40"/>
      <c r="BC1001" s="238"/>
      <c r="BD1001" s="235" t="str">
        <f>IF(F1001="","",Tabla1[[#This Row],[sem 01]]&amp;Tabla1[[#This Row],[sem 02]]&amp;Tabla1[[#This Row],[sem 03]])</f>
        <v/>
      </c>
      <c r="BE1001" s="236"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12"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12"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12" t="str">
        <f>IF(Tabla1[[#This Row],[Fecha Inicio grupo]]="","",IFERROR(VLOOKUP(Tabla1[[#This Row],[Mes de Alta como miembro]],Parámetros!$AM$2:$AN$16,2,0),"01/01/1900"))</f>
        <v/>
      </c>
    </row>
    <row r="1002" spans="1:63" ht="15" customHeight="1">
      <c r="A1002" s="69">
        <v>999</v>
      </c>
      <c r="B1002" s="147"/>
      <c r="C1002" s="148"/>
      <c r="D1002" s="43"/>
      <c r="E1002" s="149"/>
      <c r="F1002" s="208"/>
      <c r="G1002" s="46"/>
      <c r="H1002" s="166"/>
      <c r="I1002" s="150"/>
      <c r="J1002" s="148"/>
      <c r="K1002" s="169"/>
      <c r="L1002" s="152"/>
      <c r="M1002" s="151"/>
      <c r="N1002" s="240" t="str">
        <f ca="1">IF(Tabla1[[#This Row],[Fecha de nac]]="","",IF(Tabla1[[#This Row],[Fecha Finalización]] &gt;=TODAY(), DATEDIF(Tabla1[[#This Row],[Fecha de nac]],TODAY(),"y"), ROUNDDOWN((Tabla1[[#This Row],[Fecha Finalización]] -Tabla1[[#This Row],[Fecha de nac]])/365,0)))</f>
        <v/>
      </c>
      <c r="O1002" s="172"/>
      <c r="P1002" s="153"/>
      <c r="Q1002" s="154"/>
      <c r="R1002" s="155"/>
      <c r="S1002" s="155"/>
      <c r="T1002" s="155"/>
      <c r="U1002" s="244" t="str">
        <f>IF(F1002="","",Tabla1[[#This Row],[Fecha Inicio grupo]]+3*7-7)</f>
        <v/>
      </c>
      <c r="V1002" s="245" t="str">
        <f>IF(F1002="","",EDATE(Tabla1[[#This Row],[Fecha Inicio grupo]],3))</f>
        <v/>
      </c>
      <c r="W1002" s="30"/>
      <c r="X1002" s="30"/>
      <c r="Y1002" s="156"/>
      <c r="Z1002" s="156"/>
      <c r="AA1002" s="156"/>
      <c r="AB1002" s="156"/>
      <c r="AC1002" s="156"/>
      <c r="AD1002" s="156"/>
      <c r="AE1002" s="156"/>
      <c r="AF1002" s="156"/>
      <c r="AG1002" s="156"/>
      <c r="AH1002" s="233"/>
      <c r="AI1002" s="233"/>
      <c r="AJ1002" s="234"/>
      <c r="AK1002" s="233"/>
      <c r="AL1002" s="233"/>
      <c r="AM1002" s="233"/>
      <c r="AN1002" s="233"/>
      <c r="AO1002" s="146"/>
      <c r="AP1002" s="247" t="str">
        <f>IF(F1002="","",IFERROR(VLOOKUP(SUBSTITUTE(SUBSTITUTE(Tabla1[[#This Row],[Uso Sistemas]],"T","P"),"N","F"),Parámetros!$M$2:$N$17,2,0),"Completar hasta 3ra sem. para evaluar a Probacionista"))</f>
        <v/>
      </c>
      <c r="AQ1002" s="157"/>
      <c r="AR1002" s="157"/>
      <c r="AS1002" s="157"/>
      <c r="AT1002" s="30"/>
      <c r="AU1002" s="56" t="str">
        <f>CONCATENATE(Tabla1[[#This Row],[sem 01]],Tabla1[[#This Row],[sem 02]],Tabla1[[#This Row],[sem 03]])</f>
        <v/>
      </c>
      <c r="AV1002" s="56"/>
      <c r="AW1002" s="56"/>
      <c r="AX1002" s="249" t="str">
        <f>IF(V1002="","",EOMONTH(EDATE(Tabla1[[#This Row],[Fecha Finalización]],2),0))</f>
        <v/>
      </c>
      <c r="AY1002" s="157"/>
      <c r="AZ1002" s="250" t="str">
        <f>IF(V1002="","",EOMONTH(EDATE(Tabla1[[#This Row],[Fecha Finalización]],3),0))</f>
        <v/>
      </c>
      <c r="BA1002" s="40"/>
      <c r="BB1002" s="40"/>
      <c r="BC1002" s="238"/>
      <c r="BD1002" s="235" t="str">
        <f>IF(F1002="","",Tabla1[[#This Row],[sem 01]]&amp;Tabla1[[#This Row],[sem 02]]&amp;Tabla1[[#This Row],[sem 03]])</f>
        <v/>
      </c>
      <c r="BE1002" s="236"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12"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12"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12" t="str">
        <f>IF(Tabla1[[#This Row],[Fecha Inicio grupo]]="","",IFERROR(VLOOKUP(Tabla1[[#This Row],[Mes de Alta como miembro]],Parámetros!$AM$2:$AN$16,2,0),"01/01/1900"))</f>
        <v/>
      </c>
    </row>
    <row r="1003" spans="1:63" ht="15" customHeight="1">
      <c r="A1003" s="69">
        <v>1000</v>
      </c>
      <c r="B1003" s="147"/>
      <c r="C1003" s="148"/>
      <c r="D1003" s="43"/>
      <c r="E1003" s="149"/>
      <c r="F1003" s="208"/>
      <c r="G1003" s="46"/>
      <c r="H1003" s="166"/>
      <c r="I1003" s="150"/>
      <c r="J1003" s="148"/>
      <c r="K1003" s="169"/>
      <c r="L1003" s="152"/>
      <c r="M1003" s="151"/>
      <c r="N1003" s="240" t="str">
        <f ca="1">IF(Tabla1[[#This Row],[Fecha de nac]]="","",IF(Tabla1[[#This Row],[Fecha Finalización]] &gt;=TODAY(), DATEDIF(Tabla1[[#This Row],[Fecha de nac]],TODAY(),"y"), ROUNDDOWN((Tabla1[[#This Row],[Fecha Finalización]] -Tabla1[[#This Row],[Fecha de nac]])/365,0)))</f>
        <v/>
      </c>
      <c r="O1003" s="172"/>
      <c r="P1003" s="153"/>
      <c r="Q1003" s="154"/>
      <c r="R1003" s="155"/>
      <c r="S1003" s="155"/>
      <c r="T1003" s="155"/>
      <c r="U1003" s="244" t="str">
        <f>IF(F1003="","",Tabla1[[#This Row],[Fecha Inicio grupo]]+3*7-7)</f>
        <v/>
      </c>
      <c r="V1003" s="245" t="str">
        <f>IF(F1003="","",EDATE(Tabla1[[#This Row],[Fecha Inicio grupo]],3))</f>
        <v/>
      </c>
      <c r="W1003" s="30"/>
      <c r="X1003" s="30"/>
      <c r="Y1003" s="156"/>
      <c r="Z1003" s="156"/>
      <c r="AA1003" s="156"/>
      <c r="AB1003" s="156"/>
      <c r="AC1003" s="156"/>
      <c r="AD1003" s="156"/>
      <c r="AE1003" s="156"/>
      <c r="AF1003" s="156"/>
      <c r="AG1003" s="156"/>
      <c r="AH1003" s="233"/>
      <c r="AI1003" s="233"/>
      <c r="AJ1003" s="234"/>
      <c r="AK1003" s="233"/>
      <c r="AL1003" s="233"/>
      <c r="AM1003" s="233"/>
      <c r="AN1003" s="233"/>
      <c r="AO1003" s="146"/>
      <c r="AP1003" s="247" t="str">
        <f>IF(F1003="","",IFERROR(VLOOKUP(SUBSTITUTE(SUBSTITUTE(Tabla1[[#This Row],[Uso Sistemas]],"T","P"),"N","F"),Parámetros!$M$2:$N$17,2,0),"Completar hasta 3ra sem. para evaluar a Probacionista"))</f>
        <v/>
      </c>
      <c r="AQ1003" s="157"/>
      <c r="AR1003" s="157"/>
      <c r="AS1003" s="157"/>
      <c r="AT1003" s="30"/>
      <c r="AU1003" s="56" t="str">
        <f>CONCATENATE(Tabla1[[#This Row],[sem 01]],Tabla1[[#This Row],[sem 02]],Tabla1[[#This Row],[sem 03]])</f>
        <v/>
      </c>
      <c r="AV1003" s="56"/>
      <c r="AW1003" s="56"/>
      <c r="AX1003" s="249" t="str">
        <f>IF(V1003="","",EOMONTH(EDATE(Tabla1[[#This Row],[Fecha Finalización]],2),0))</f>
        <v/>
      </c>
      <c r="AY1003" s="157"/>
      <c r="AZ1003" s="250" t="str">
        <f>IF(V1003="","",EOMONTH(EDATE(Tabla1[[#This Row],[Fecha Finalización]],3),0))</f>
        <v/>
      </c>
      <c r="BA1003" s="40"/>
      <c r="BB1003" s="40"/>
      <c r="BC1003" s="238"/>
      <c r="BD1003" s="235" t="str">
        <f>IF(F1003="","",Tabla1[[#This Row],[sem 01]]&amp;Tabla1[[#This Row],[sem 02]]&amp;Tabla1[[#This Row],[sem 03]])</f>
        <v/>
      </c>
      <c r="BE1003" s="236"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12"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12"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12" t="str">
        <f>IF(Tabla1[[#This Row],[Fecha Inicio grupo]]="","",IFERROR(VLOOKUP(Tabla1[[#This Row],[Mes de Alta como miembro]],Parámetros!$AM$2:$AN$16,2,0),"01/01/1900"))</f>
        <v/>
      </c>
    </row>
    <row r="1004" spans="1:63" ht="15" customHeight="1">
      <c r="A1004" s="69">
        <v>1001</v>
      </c>
      <c r="B1004" s="147"/>
      <c r="C1004" s="148"/>
      <c r="D1004" s="43"/>
      <c r="E1004" s="149"/>
      <c r="F1004" s="208"/>
      <c r="G1004" s="46"/>
      <c r="H1004" s="166"/>
      <c r="I1004" s="150"/>
      <c r="J1004" s="148"/>
      <c r="K1004" s="169"/>
      <c r="L1004" s="152"/>
      <c r="M1004" s="151"/>
      <c r="N1004" s="240" t="str">
        <f ca="1">IF(Tabla1[[#This Row],[Fecha de nac]]="","",IF(Tabla1[[#This Row],[Fecha Finalización]] &gt;=TODAY(), DATEDIF(Tabla1[[#This Row],[Fecha de nac]],TODAY(),"y"), ROUNDDOWN((Tabla1[[#This Row],[Fecha Finalización]] -Tabla1[[#This Row],[Fecha de nac]])/365,0)))</f>
        <v/>
      </c>
      <c r="O1004" s="172"/>
      <c r="P1004" s="153"/>
      <c r="Q1004" s="154"/>
      <c r="R1004" s="155"/>
      <c r="S1004" s="155"/>
      <c r="T1004" s="155"/>
      <c r="U1004" s="244" t="str">
        <f>IF(F1004="","",Tabla1[[#This Row],[Fecha Inicio grupo]]+3*7-7)</f>
        <v/>
      </c>
      <c r="V1004" s="245" t="str">
        <f>IF(F1004="","",EDATE(Tabla1[[#This Row],[Fecha Inicio grupo]],3))</f>
        <v/>
      </c>
      <c r="W1004" s="30"/>
      <c r="X1004" s="30"/>
      <c r="Y1004" s="156"/>
      <c r="Z1004" s="156"/>
      <c r="AA1004" s="156"/>
      <c r="AB1004" s="156"/>
      <c r="AC1004" s="156"/>
      <c r="AD1004" s="156"/>
      <c r="AE1004" s="156"/>
      <c r="AF1004" s="156"/>
      <c r="AG1004" s="156"/>
      <c r="AH1004" s="233"/>
      <c r="AI1004" s="233"/>
      <c r="AJ1004" s="234"/>
      <c r="AK1004" s="233"/>
      <c r="AL1004" s="233"/>
      <c r="AM1004" s="233"/>
      <c r="AN1004" s="233"/>
      <c r="AO1004" s="146"/>
      <c r="AP1004" s="247" t="str">
        <f>IF(F1004="","",IFERROR(VLOOKUP(SUBSTITUTE(SUBSTITUTE(Tabla1[[#This Row],[Uso Sistemas]],"T","P"),"N","F"),Parámetros!$M$2:$N$17,2,0),"Completar hasta 3ra sem. para evaluar a Probacionista"))</f>
        <v/>
      </c>
      <c r="AQ1004" s="157"/>
      <c r="AR1004" s="157"/>
      <c r="AS1004" s="157"/>
      <c r="AT1004" s="30"/>
      <c r="AU1004" s="56" t="str">
        <f>CONCATENATE(Tabla1[[#This Row],[sem 01]],Tabla1[[#This Row],[sem 02]],Tabla1[[#This Row],[sem 03]])</f>
        <v/>
      </c>
      <c r="AV1004" s="56"/>
      <c r="AW1004" s="56"/>
      <c r="AX1004" s="249" t="str">
        <f>IF(V1004="","",EOMONTH(EDATE(Tabla1[[#This Row],[Fecha Finalización]],2),0))</f>
        <v/>
      </c>
      <c r="AY1004" s="157"/>
      <c r="AZ1004" s="250" t="str">
        <f>IF(V1004="","",EOMONTH(EDATE(Tabla1[[#This Row],[Fecha Finalización]],3),0))</f>
        <v/>
      </c>
      <c r="BA1004" s="40"/>
      <c r="BB1004" s="40"/>
      <c r="BC1004" s="238"/>
      <c r="BD1004" s="235" t="str">
        <f>IF(F1004="","",Tabla1[[#This Row],[sem 01]]&amp;Tabla1[[#This Row],[sem 02]]&amp;Tabla1[[#This Row],[sem 03]])</f>
        <v/>
      </c>
      <c r="BE1004" s="236"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12"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12"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12" t="str">
        <f>IF(Tabla1[[#This Row],[Fecha Inicio grupo]]="","",IFERROR(VLOOKUP(Tabla1[[#This Row],[Mes de Alta como miembro]],Parámetros!$AM$2:$AN$16,2,0),"01/01/1900"))</f>
        <v/>
      </c>
    </row>
    <row r="1005" spans="1:63" ht="15" customHeight="1">
      <c r="A1005" s="69">
        <v>1002</v>
      </c>
      <c r="B1005" s="147"/>
      <c r="C1005" s="148"/>
      <c r="D1005" s="43"/>
      <c r="E1005" s="149"/>
      <c r="F1005" s="208"/>
      <c r="G1005" s="46"/>
      <c r="H1005" s="166"/>
      <c r="I1005" s="150"/>
      <c r="J1005" s="148"/>
      <c r="K1005" s="169"/>
      <c r="L1005" s="152"/>
      <c r="M1005" s="151"/>
      <c r="N1005" s="240" t="str">
        <f ca="1">IF(Tabla1[[#This Row],[Fecha de nac]]="","",IF(Tabla1[[#This Row],[Fecha Finalización]] &gt;=TODAY(), DATEDIF(Tabla1[[#This Row],[Fecha de nac]],TODAY(),"y"), ROUNDDOWN((Tabla1[[#This Row],[Fecha Finalización]] -Tabla1[[#This Row],[Fecha de nac]])/365,0)))</f>
        <v/>
      </c>
      <c r="O1005" s="172"/>
      <c r="P1005" s="153"/>
      <c r="Q1005" s="154"/>
      <c r="R1005" s="155"/>
      <c r="S1005" s="155"/>
      <c r="T1005" s="155"/>
      <c r="U1005" s="244" t="str">
        <f>IF(F1005="","",Tabla1[[#This Row],[Fecha Inicio grupo]]+3*7-7)</f>
        <v/>
      </c>
      <c r="V1005" s="245" t="str">
        <f>IF(F1005="","",EDATE(Tabla1[[#This Row],[Fecha Inicio grupo]],3))</f>
        <v/>
      </c>
      <c r="W1005" s="30"/>
      <c r="X1005" s="30"/>
      <c r="Y1005" s="156"/>
      <c r="Z1005" s="156"/>
      <c r="AA1005" s="156"/>
      <c r="AB1005" s="156"/>
      <c r="AC1005" s="156"/>
      <c r="AD1005" s="156"/>
      <c r="AE1005" s="156"/>
      <c r="AF1005" s="156"/>
      <c r="AG1005" s="156"/>
      <c r="AH1005" s="233"/>
      <c r="AI1005" s="233"/>
      <c r="AJ1005" s="234"/>
      <c r="AK1005" s="233"/>
      <c r="AL1005" s="233"/>
      <c r="AM1005" s="233"/>
      <c r="AN1005" s="233"/>
      <c r="AO1005" s="146"/>
      <c r="AP1005" s="247" t="str">
        <f>IF(F1005="","",IFERROR(VLOOKUP(SUBSTITUTE(SUBSTITUTE(Tabla1[[#This Row],[Uso Sistemas]],"T","P"),"N","F"),Parámetros!$M$2:$N$17,2,0),"Completar hasta 3ra sem. para evaluar a Probacionista"))</f>
        <v/>
      </c>
      <c r="AQ1005" s="157"/>
      <c r="AR1005" s="157"/>
      <c r="AS1005" s="157"/>
      <c r="AT1005" s="30"/>
      <c r="AU1005" s="56" t="str">
        <f>CONCATENATE(Tabla1[[#This Row],[sem 01]],Tabla1[[#This Row],[sem 02]],Tabla1[[#This Row],[sem 03]])</f>
        <v/>
      </c>
      <c r="AV1005" s="56"/>
      <c r="AW1005" s="56"/>
      <c r="AX1005" s="249" t="str">
        <f>IF(V1005="","",EOMONTH(EDATE(Tabla1[[#This Row],[Fecha Finalización]],2),0))</f>
        <v/>
      </c>
      <c r="AY1005" s="157"/>
      <c r="AZ1005" s="250" t="str">
        <f>IF(V1005="","",EOMONTH(EDATE(Tabla1[[#This Row],[Fecha Finalización]],3),0))</f>
        <v/>
      </c>
      <c r="BA1005" s="40"/>
      <c r="BB1005" s="40"/>
      <c r="BC1005" s="238"/>
      <c r="BD1005" s="235" t="str">
        <f>IF(F1005="","",Tabla1[[#This Row],[sem 01]]&amp;Tabla1[[#This Row],[sem 02]]&amp;Tabla1[[#This Row],[sem 03]])</f>
        <v/>
      </c>
      <c r="BE1005" s="236"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12"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12"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12" t="str">
        <f>IF(Tabla1[[#This Row],[Fecha Inicio grupo]]="","",IFERROR(VLOOKUP(Tabla1[[#This Row],[Mes de Alta como miembro]],Parámetros!$AM$2:$AN$16,2,0),"01/01/1900"))</f>
        <v/>
      </c>
    </row>
    <row r="1006" spans="1:63" ht="15" customHeight="1">
      <c r="A1006" s="69">
        <v>1003</v>
      </c>
      <c r="B1006" s="147"/>
      <c r="C1006" s="148"/>
      <c r="D1006" s="43"/>
      <c r="E1006" s="149"/>
      <c r="F1006" s="208"/>
      <c r="G1006" s="46"/>
      <c r="H1006" s="166"/>
      <c r="I1006" s="150"/>
      <c r="J1006" s="148"/>
      <c r="K1006" s="169"/>
      <c r="L1006" s="152"/>
      <c r="M1006" s="151"/>
      <c r="N1006" s="240" t="str">
        <f ca="1">IF(Tabla1[[#This Row],[Fecha de nac]]="","",IF(Tabla1[[#This Row],[Fecha Finalización]] &gt;=TODAY(), DATEDIF(Tabla1[[#This Row],[Fecha de nac]],TODAY(),"y"), ROUNDDOWN((Tabla1[[#This Row],[Fecha Finalización]] -Tabla1[[#This Row],[Fecha de nac]])/365,0)))</f>
        <v/>
      </c>
      <c r="O1006" s="172"/>
      <c r="P1006" s="153"/>
      <c r="Q1006" s="154"/>
      <c r="R1006" s="155"/>
      <c r="S1006" s="155"/>
      <c r="T1006" s="155"/>
      <c r="U1006" s="244" t="str">
        <f>IF(F1006="","",Tabla1[[#This Row],[Fecha Inicio grupo]]+3*7-7)</f>
        <v/>
      </c>
      <c r="V1006" s="245" t="str">
        <f>IF(F1006="","",EDATE(Tabla1[[#This Row],[Fecha Inicio grupo]],3))</f>
        <v/>
      </c>
      <c r="W1006" s="30"/>
      <c r="X1006" s="30"/>
      <c r="Y1006" s="156"/>
      <c r="Z1006" s="156"/>
      <c r="AA1006" s="156"/>
      <c r="AB1006" s="156"/>
      <c r="AC1006" s="156"/>
      <c r="AD1006" s="156"/>
      <c r="AE1006" s="156"/>
      <c r="AF1006" s="156"/>
      <c r="AG1006" s="156"/>
      <c r="AH1006" s="233"/>
      <c r="AI1006" s="233"/>
      <c r="AJ1006" s="234"/>
      <c r="AK1006" s="233"/>
      <c r="AL1006" s="233"/>
      <c r="AM1006" s="233"/>
      <c r="AN1006" s="233"/>
      <c r="AO1006" s="146"/>
      <c r="AP1006" s="247" t="str">
        <f>IF(F1006="","",IFERROR(VLOOKUP(SUBSTITUTE(SUBSTITUTE(Tabla1[[#This Row],[Uso Sistemas]],"T","P"),"N","F"),Parámetros!$M$2:$N$17,2,0),"Completar hasta 3ra sem. para evaluar a Probacionista"))</f>
        <v/>
      </c>
      <c r="AQ1006" s="157"/>
      <c r="AR1006" s="157"/>
      <c r="AS1006" s="157"/>
      <c r="AT1006" s="30"/>
      <c r="AU1006" s="56" t="str">
        <f>CONCATENATE(Tabla1[[#This Row],[sem 01]],Tabla1[[#This Row],[sem 02]],Tabla1[[#This Row],[sem 03]])</f>
        <v/>
      </c>
      <c r="AV1006" s="56"/>
      <c r="AW1006" s="56"/>
      <c r="AX1006" s="249" t="str">
        <f>IF(V1006="","",EOMONTH(EDATE(Tabla1[[#This Row],[Fecha Finalización]],2),0))</f>
        <v/>
      </c>
      <c r="AY1006" s="157"/>
      <c r="AZ1006" s="250" t="str">
        <f>IF(V1006="","",EOMONTH(EDATE(Tabla1[[#This Row],[Fecha Finalización]],3),0))</f>
        <v/>
      </c>
      <c r="BA1006" s="40"/>
      <c r="BB1006" s="40"/>
      <c r="BC1006" s="238"/>
      <c r="BD1006" s="235" t="str">
        <f>IF(F1006="","",Tabla1[[#This Row],[sem 01]]&amp;Tabla1[[#This Row],[sem 02]]&amp;Tabla1[[#This Row],[sem 03]])</f>
        <v/>
      </c>
      <c r="BE1006" s="236"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12"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12"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12" t="str">
        <f>IF(Tabla1[[#This Row],[Fecha Inicio grupo]]="","",IFERROR(VLOOKUP(Tabla1[[#This Row],[Mes de Alta como miembro]],Parámetros!$AM$2:$AN$16,2,0),"01/01/1900"))</f>
        <v/>
      </c>
    </row>
    <row r="1007" spans="1:63" ht="15" customHeight="1">
      <c r="A1007" s="69">
        <v>1004</v>
      </c>
      <c r="B1007" s="147"/>
      <c r="C1007" s="148"/>
      <c r="D1007" s="43"/>
      <c r="E1007" s="149"/>
      <c r="F1007" s="208"/>
      <c r="G1007" s="46"/>
      <c r="H1007" s="166"/>
      <c r="I1007" s="150"/>
      <c r="J1007" s="148"/>
      <c r="K1007" s="169"/>
      <c r="L1007" s="152"/>
      <c r="M1007" s="151"/>
      <c r="N1007" s="240" t="str">
        <f ca="1">IF(Tabla1[[#This Row],[Fecha de nac]]="","",IF(Tabla1[[#This Row],[Fecha Finalización]] &gt;=TODAY(), DATEDIF(Tabla1[[#This Row],[Fecha de nac]],TODAY(),"y"), ROUNDDOWN((Tabla1[[#This Row],[Fecha Finalización]] -Tabla1[[#This Row],[Fecha de nac]])/365,0)))</f>
        <v/>
      </c>
      <c r="O1007" s="172"/>
      <c r="P1007" s="153"/>
      <c r="Q1007" s="154"/>
      <c r="R1007" s="155"/>
      <c r="S1007" s="155"/>
      <c r="T1007" s="155"/>
      <c r="U1007" s="244" t="str">
        <f>IF(F1007="","",Tabla1[[#This Row],[Fecha Inicio grupo]]+3*7-7)</f>
        <v/>
      </c>
      <c r="V1007" s="245" t="str">
        <f>IF(F1007="","",EDATE(Tabla1[[#This Row],[Fecha Inicio grupo]],3))</f>
        <v/>
      </c>
      <c r="W1007" s="30"/>
      <c r="X1007" s="30"/>
      <c r="Y1007" s="156"/>
      <c r="Z1007" s="156"/>
      <c r="AA1007" s="156"/>
      <c r="AB1007" s="156"/>
      <c r="AC1007" s="156"/>
      <c r="AD1007" s="156"/>
      <c r="AE1007" s="156"/>
      <c r="AF1007" s="156"/>
      <c r="AG1007" s="156"/>
      <c r="AH1007" s="233"/>
      <c r="AI1007" s="233"/>
      <c r="AJ1007" s="234"/>
      <c r="AK1007" s="233"/>
      <c r="AL1007" s="233"/>
      <c r="AM1007" s="233"/>
      <c r="AN1007" s="233"/>
      <c r="AO1007" s="146"/>
      <c r="AP1007" s="247" t="str">
        <f>IF(F1007="","",IFERROR(VLOOKUP(SUBSTITUTE(SUBSTITUTE(Tabla1[[#This Row],[Uso Sistemas]],"T","P"),"N","F"),Parámetros!$M$2:$N$17,2,0),"Completar hasta 3ra sem. para evaluar a Probacionista"))</f>
        <v/>
      </c>
      <c r="AQ1007" s="157"/>
      <c r="AR1007" s="157"/>
      <c r="AS1007" s="157"/>
      <c r="AT1007" s="30"/>
      <c r="AU1007" s="56" t="str">
        <f>CONCATENATE(Tabla1[[#This Row],[sem 01]],Tabla1[[#This Row],[sem 02]],Tabla1[[#This Row],[sem 03]])</f>
        <v/>
      </c>
      <c r="AV1007" s="56"/>
      <c r="AW1007" s="56"/>
      <c r="AX1007" s="249" t="str">
        <f>IF(V1007="","",EOMONTH(EDATE(Tabla1[[#This Row],[Fecha Finalización]],2),0))</f>
        <v/>
      </c>
      <c r="AY1007" s="157"/>
      <c r="AZ1007" s="250" t="str">
        <f>IF(V1007="","",EOMONTH(EDATE(Tabla1[[#This Row],[Fecha Finalización]],3),0))</f>
        <v/>
      </c>
      <c r="BA1007" s="40"/>
      <c r="BB1007" s="40"/>
      <c r="BC1007" s="238"/>
      <c r="BD1007" s="235" t="str">
        <f>IF(F1007="","",Tabla1[[#This Row],[sem 01]]&amp;Tabla1[[#This Row],[sem 02]]&amp;Tabla1[[#This Row],[sem 03]])</f>
        <v/>
      </c>
      <c r="BE1007" s="236"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12"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12"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12" t="str">
        <f>IF(Tabla1[[#This Row],[Fecha Inicio grupo]]="","",IFERROR(VLOOKUP(Tabla1[[#This Row],[Mes de Alta como miembro]],Parámetros!$AM$2:$AN$16,2,0),"01/01/1900"))</f>
        <v/>
      </c>
    </row>
    <row r="1008" spans="1:63" ht="15" customHeight="1">
      <c r="A1008" s="69">
        <v>1005</v>
      </c>
      <c r="B1008" s="147"/>
      <c r="C1008" s="148"/>
      <c r="D1008" s="43"/>
      <c r="E1008" s="149"/>
      <c r="F1008" s="208"/>
      <c r="G1008" s="46"/>
      <c r="H1008" s="166"/>
      <c r="I1008" s="150"/>
      <c r="J1008" s="148"/>
      <c r="K1008" s="169"/>
      <c r="L1008" s="152"/>
      <c r="M1008" s="151"/>
      <c r="N1008" s="240" t="str">
        <f ca="1">IF(Tabla1[[#This Row],[Fecha de nac]]="","",IF(Tabla1[[#This Row],[Fecha Finalización]] &gt;=TODAY(), DATEDIF(Tabla1[[#This Row],[Fecha de nac]],TODAY(),"y"), ROUNDDOWN((Tabla1[[#This Row],[Fecha Finalización]] -Tabla1[[#This Row],[Fecha de nac]])/365,0)))</f>
        <v/>
      </c>
      <c r="O1008" s="172"/>
      <c r="P1008" s="153"/>
      <c r="Q1008" s="154"/>
      <c r="R1008" s="155"/>
      <c r="S1008" s="155"/>
      <c r="T1008" s="155"/>
      <c r="U1008" s="244" t="str">
        <f>IF(F1008="","",Tabla1[[#This Row],[Fecha Inicio grupo]]+3*7-7)</f>
        <v/>
      </c>
      <c r="V1008" s="245" t="str">
        <f>IF(F1008="","",EDATE(Tabla1[[#This Row],[Fecha Inicio grupo]],3))</f>
        <v/>
      </c>
      <c r="W1008" s="30"/>
      <c r="X1008" s="30"/>
      <c r="Y1008" s="156"/>
      <c r="Z1008" s="156"/>
      <c r="AA1008" s="156"/>
      <c r="AB1008" s="156"/>
      <c r="AC1008" s="156"/>
      <c r="AD1008" s="156"/>
      <c r="AE1008" s="156"/>
      <c r="AF1008" s="156"/>
      <c r="AG1008" s="156"/>
      <c r="AH1008" s="233"/>
      <c r="AI1008" s="233"/>
      <c r="AJ1008" s="234"/>
      <c r="AK1008" s="233"/>
      <c r="AL1008" s="233"/>
      <c r="AM1008" s="233"/>
      <c r="AN1008" s="233"/>
      <c r="AO1008" s="146"/>
      <c r="AP1008" s="247" t="str">
        <f>IF(F1008="","",IFERROR(VLOOKUP(SUBSTITUTE(SUBSTITUTE(Tabla1[[#This Row],[Uso Sistemas]],"T","P"),"N","F"),Parámetros!$M$2:$N$17,2,0),"Completar hasta 3ra sem. para evaluar a Probacionista"))</f>
        <v/>
      </c>
      <c r="AQ1008" s="157"/>
      <c r="AR1008" s="157"/>
      <c r="AS1008" s="157"/>
      <c r="AT1008" s="30"/>
      <c r="AU1008" s="56" t="str">
        <f>CONCATENATE(Tabla1[[#This Row],[sem 01]],Tabla1[[#This Row],[sem 02]],Tabla1[[#This Row],[sem 03]])</f>
        <v/>
      </c>
      <c r="AV1008" s="56"/>
      <c r="AW1008" s="56"/>
      <c r="AX1008" s="249" t="str">
        <f>IF(V1008="","",EOMONTH(EDATE(Tabla1[[#This Row],[Fecha Finalización]],2),0))</f>
        <v/>
      </c>
      <c r="AY1008" s="157"/>
      <c r="AZ1008" s="250" t="str">
        <f>IF(V1008="","",EOMONTH(EDATE(Tabla1[[#This Row],[Fecha Finalización]],3),0))</f>
        <v/>
      </c>
      <c r="BA1008" s="40"/>
      <c r="BB1008" s="40"/>
      <c r="BC1008" s="238"/>
      <c r="BD1008" s="235" t="str">
        <f>IF(F1008="","",Tabla1[[#This Row],[sem 01]]&amp;Tabla1[[#This Row],[sem 02]]&amp;Tabla1[[#This Row],[sem 03]])</f>
        <v/>
      </c>
      <c r="BE1008" s="236"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12"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12"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12" t="str">
        <f>IF(Tabla1[[#This Row],[Fecha Inicio grupo]]="","",IFERROR(VLOOKUP(Tabla1[[#This Row],[Mes de Alta como miembro]],Parámetros!$AM$2:$AN$16,2,0),"01/01/1900"))</f>
        <v/>
      </c>
    </row>
    <row r="1009" spans="1:63" ht="15" customHeight="1">
      <c r="A1009" s="69">
        <v>1006</v>
      </c>
      <c r="B1009" s="147"/>
      <c r="C1009" s="148"/>
      <c r="D1009" s="43"/>
      <c r="E1009" s="149"/>
      <c r="F1009" s="208"/>
      <c r="G1009" s="46"/>
      <c r="H1009" s="166"/>
      <c r="I1009" s="150"/>
      <c r="J1009" s="148"/>
      <c r="K1009" s="169"/>
      <c r="L1009" s="152"/>
      <c r="M1009" s="151"/>
      <c r="N1009" s="240" t="str">
        <f ca="1">IF(Tabla1[[#This Row],[Fecha de nac]]="","",IF(Tabla1[[#This Row],[Fecha Finalización]] &gt;=TODAY(), DATEDIF(Tabla1[[#This Row],[Fecha de nac]],TODAY(),"y"), ROUNDDOWN((Tabla1[[#This Row],[Fecha Finalización]] -Tabla1[[#This Row],[Fecha de nac]])/365,0)))</f>
        <v/>
      </c>
      <c r="O1009" s="172"/>
      <c r="P1009" s="153"/>
      <c r="Q1009" s="154"/>
      <c r="R1009" s="155"/>
      <c r="S1009" s="155"/>
      <c r="T1009" s="155"/>
      <c r="U1009" s="244" t="str">
        <f>IF(F1009="","",Tabla1[[#This Row],[Fecha Inicio grupo]]+3*7-7)</f>
        <v/>
      </c>
      <c r="V1009" s="245" t="str">
        <f>IF(F1009="","",EDATE(Tabla1[[#This Row],[Fecha Inicio grupo]],3))</f>
        <v/>
      </c>
      <c r="W1009" s="30"/>
      <c r="X1009" s="30"/>
      <c r="Y1009" s="156"/>
      <c r="Z1009" s="156"/>
      <c r="AA1009" s="156"/>
      <c r="AB1009" s="156"/>
      <c r="AC1009" s="156"/>
      <c r="AD1009" s="156"/>
      <c r="AE1009" s="156"/>
      <c r="AF1009" s="156"/>
      <c r="AG1009" s="156"/>
      <c r="AH1009" s="233"/>
      <c r="AI1009" s="233"/>
      <c r="AJ1009" s="234"/>
      <c r="AK1009" s="233"/>
      <c r="AL1009" s="233"/>
      <c r="AM1009" s="233"/>
      <c r="AN1009" s="233"/>
      <c r="AO1009" s="146"/>
      <c r="AP1009" s="247" t="str">
        <f>IF(F1009="","",IFERROR(VLOOKUP(SUBSTITUTE(SUBSTITUTE(Tabla1[[#This Row],[Uso Sistemas]],"T","P"),"N","F"),Parámetros!$M$2:$N$17,2,0),"Completar hasta 3ra sem. para evaluar a Probacionista"))</f>
        <v/>
      </c>
      <c r="AQ1009" s="157"/>
      <c r="AR1009" s="157"/>
      <c r="AS1009" s="157"/>
      <c r="AT1009" s="30"/>
      <c r="AU1009" s="56" t="str">
        <f>CONCATENATE(Tabla1[[#This Row],[sem 01]],Tabla1[[#This Row],[sem 02]],Tabla1[[#This Row],[sem 03]])</f>
        <v/>
      </c>
      <c r="AV1009" s="56"/>
      <c r="AW1009" s="56"/>
      <c r="AX1009" s="249" t="str">
        <f>IF(V1009="","",EOMONTH(EDATE(Tabla1[[#This Row],[Fecha Finalización]],2),0))</f>
        <v/>
      </c>
      <c r="AY1009" s="157"/>
      <c r="AZ1009" s="250" t="str">
        <f>IF(V1009="","",EOMONTH(EDATE(Tabla1[[#This Row],[Fecha Finalización]],3),0))</f>
        <v/>
      </c>
      <c r="BA1009" s="40"/>
      <c r="BB1009" s="40"/>
      <c r="BC1009" s="238"/>
      <c r="BD1009" s="235" t="str">
        <f>IF(F1009="","",Tabla1[[#This Row],[sem 01]]&amp;Tabla1[[#This Row],[sem 02]]&amp;Tabla1[[#This Row],[sem 03]])</f>
        <v/>
      </c>
      <c r="BE1009" s="236"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12"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12"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12" t="str">
        <f>IF(Tabla1[[#This Row],[Fecha Inicio grupo]]="","",IFERROR(VLOOKUP(Tabla1[[#This Row],[Mes de Alta como miembro]],Parámetros!$AM$2:$AN$16,2,0),"01/01/1900"))</f>
        <v/>
      </c>
    </row>
    <row r="1010" spans="1:63" ht="15" customHeight="1">
      <c r="A1010" s="69">
        <v>1007</v>
      </c>
      <c r="B1010" s="147"/>
      <c r="C1010" s="148"/>
      <c r="D1010" s="43"/>
      <c r="E1010" s="149"/>
      <c r="F1010" s="208"/>
      <c r="G1010" s="46"/>
      <c r="H1010" s="166"/>
      <c r="I1010" s="150"/>
      <c r="J1010" s="148"/>
      <c r="K1010" s="169"/>
      <c r="L1010" s="152"/>
      <c r="M1010" s="151"/>
      <c r="N1010" s="240" t="str">
        <f ca="1">IF(Tabla1[[#This Row],[Fecha de nac]]="","",IF(Tabla1[[#This Row],[Fecha Finalización]] &gt;=TODAY(), DATEDIF(Tabla1[[#This Row],[Fecha de nac]],TODAY(),"y"), ROUNDDOWN((Tabla1[[#This Row],[Fecha Finalización]] -Tabla1[[#This Row],[Fecha de nac]])/365,0)))</f>
        <v/>
      </c>
      <c r="O1010" s="172"/>
      <c r="P1010" s="153"/>
      <c r="Q1010" s="154"/>
      <c r="R1010" s="155"/>
      <c r="S1010" s="155"/>
      <c r="T1010" s="155"/>
      <c r="U1010" s="244" t="str">
        <f>IF(F1010="","",Tabla1[[#This Row],[Fecha Inicio grupo]]+3*7-7)</f>
        <v/>
      </c>
      <c r="V1010" s="245" t="str">
        <f>IF(F1010="","",EDATE(Tabla1[[#This Row],[Fecha Inicio grupo]],3))</f>
        <v/>
      </c>
      <c r="W1010" s="30"/>
      <c r="X1010" s="30"/>
      <c r="Y1010" s="156"/>
      <c r="Z1010" s="156"/>
      <c r="AA1010" s="156"/>
      <c r="AB1010" s="156"/>
      <c r="AC1010" s="156"/>
      <c r="AD1010" s="156"/>
      <c r="AE1010" s="156"/>
      <c r="AF1010" s="156"/>
      <c r="AG1010" s="156"/>
      <c r="AH1010" s="233"/>
      <c r="AI1010" s="233"/>
      <c r="AJ1010" s="234"/>
      <c r="AK1010" s="233"/>
      <c r="AL1010" s="233"/>
      <c r="AM1010" s="233"/>
      <c r="AN1010" s="233"/>
      <c r="AO1010" s="146"/>
      <c r="AP1010" s="247" t="str">
        <f>IF(F1010="","",IFERROR(VLOOKUP(SUBSTITUTE(SUBSTITUTE(Tabla1[[#This Row],[Uso Sistemas]],"T","P"),"N","F"),Parámetros!$M$2:$N$17,2,0),"Completar hasta 3ra sem. para evaluar a Probacionista"))</f>
        <v/>
      </c>
      <c r="AQ1010" s="157"/>
      <c r="AR1010" s="157"/>
      <c r="AS1010" s="157"/>
      <c r="AT1010" s="30"/>
      <c r="AU1010" s="56" t="str">
        <f>CONCATENATE(Tabla1[[#This Row],[sem 01]],Tabla1[[#This Row],[sem 02]],Tabla1[[#This Row],[sem 03]])</f>
        <v/>
      </c>
      <c r="AV1010" s="56"/>
      <c r="AW1010" s="56"/>
      <c r="AX1010" s="249" t="str">
        <f>IF(V1010="","",EOMONTH(EDATE(Tabla1[[#This Row],[Fecha Finalización]],2),0))</f>
        <v/>
      </c>
      <c r="AY1010" s="157"/>
      <c r="AZ1010" s="250" t="str">
        <f>IF(V1010="","",EOMONTH(EDATE(Tabla1[[#This Row],[Fecha Finalización]],3),0))</f>
        <v/>
      </c>
      <c r="BA1010" s="40"/>
      <c r="BB1010" s="40"/>
      <c r="BC1010" s="238"/>
      <c r="BD1010" s="235" t="str">
        <f>IF(F1010="","",Tabla1[[#This Row],[sem 01]]&amp;Tabla1[[#This Row],[sem 02]]&amp;Tabla1[[#This Row],[sem 03]])</f>
        <v/>
      </c>
      <c r="BE1010" s="236"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12"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12"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12" t="str">
        <f>IF(Tabla1[[#This Row],[Fecha Inicio grupo]]="","",IFERROR(VLOOKUP(Tabla1[[#This Row],[Mes de Alta como miembro]],Parámetros!$AM$2:$AN$16,2,0),"01/01/1900"))</f>
        <v/>
      </c>
    </row>
    <row r="1011" spans="1:63" ht="15" customHeight="1">
      <c r="A1011" s="69">
        <v>1008</v>
      </c>
      <c r="B1011" s="147"/>
      <c r="C1011" s="148"/>
      <c r="D1011" s="43"/>
      <c r="E1011" s="149"/>
      <c r="F1011" s="208"/>
      <c r="G1011" s="46"/>
      <c r="H1011" s="166"/>
      <c r="I1011" s="150"/>
      <c r="J1011" s="148"/>
      <c r="K1011" s="169"/>
      <c r="L1011" s="152"/>
      <c r="M1011" s="151"/>
      <c r="N1011" s="240" t="str">
        <f ca="1">IF(Tabla1[[#This Row],[Fecha de nac]]="","",IF(Tabla1[[#This Row],[Fecha Finalización]] &gt;=TODAY(), DATEDIF(Tabla1[[#This Row],[Fecha de nac]],TODAY(),"y"), ROUNDDOWN((Tabla1[[#This Row],[Fecha Finalización]] -Tabla1[[#This Row],[Fecha de nac]])/365,0)))</f>
        <v/>
      </c>
      <c r="O1011" s="172"/>
      <c r="P1011" s="153"/>
      <c r="Q1011" s="154"/>
      <c r="R1011" s="155"/>
      <c r="S1011" s="155"/>
      <c r="T1011" s="155"/>
      <c r="U1011" s="244" t="str">
        <f>IF(F1011="","",Tabla1[[#This Row],[Fecha Inicio grupo]]+3*7-7)</f>
        <v/>
      </c>
      <c r="V1011" s="245" t="str">
        <f>IF(F1011="","",EDATE(Tabla1[[#This Row],[Fecha Inicio grupo]],3))</f>
        <v/>
      </c>
      <c r="W1011" s="30"/>
      <c r="X1011" s="30"/>
      <c r="Y1011" s="156"/>
      <c r="Z1011" s="156"/>
      <c r="AA1011" s="156"/>
      <c r="AB1011" s="156"/>
      <c r="AC1011" s="156"/>
      <c r="AD1011" s="156"/>
      <c r="AE1011" s="156"/>
      <c r="AF1011" s="156"/>
      <c r="AG1011" s="156"/>
      <c r="AH1011" s="233"/>
      <c r="AI1011" s="233"/>
      <c r="AJ1011" s="234"/>
      <c r="AK1011" s="233"/>
      <c r="AL1011" s="233"/>
      <c r="AM1011" s="233"/>
      <c r="AN1011" s="233"/>
      <c r="AO1011" s="146"/>
      <c r="AP1011" s="247" t="str">
        <f>IF(F1011="","",IFERROR(VLOOKUP(SUBSTITUTE(SUBSTITUTE(Tabla1[[#This Row],[Uso Sistemas]],"T","P"),"N","F"),Parámetros!$M$2:$N$17,2,0),"Completar hasta 3ra sem. para evaluar a Probacionista"))</f>
        <v/>
      </c>
      <c r="AQ1011" s="157"/>
      <c r="AR1011" s="157"/>
      <c r="AS1011" s="157"/>
      <c r="AT1011" s="30"/>
      <c r="AU1011" s="56" t="str">
        <f>CONCATENATE(Tabla1[[#This Row],[sem 01]],Tabla1[[#This Row],[sem 02]],Tabla1[[#This Row],[sem 03]])</f>
        <v/>
      </c>
      <c r="AV1011" s="56"/>
      <c r="AW1011" s="56"/>
      <c r="AX1011" s="249" t="str">
        <f>IF(V1011="","",EOMONTH(EDATE(Tabla1[[#This Row],[Fecha Finalización]],2),0))</f>
        <v/>
      </c>
      <c r="AY1011" s="157"/>
      <c r="AZ1011" s="250" t="str">
        <f>IF(V1011="","",EOMONTH(EDATE(Tabla1[[#This Row],[Fecha Finalización]],3),0))</f>
        <v/>
      </c>
      <c r="BA1011" s="40"/>
      <c r="BB1011" s="40"/>
      <c r="BC1011" s="238"/>
      <c r="BD1011" s="235" t="str">
        <f>IF(F1011="","",Tabla1[[#This Row],[sem 01]]&amp;Tabla1[[#This Row],[sem 02]]&amp;Tabla1[[#This Row],[sem 03]])</f>
        <v/>
      </c>
      <c r="BE1011" s="236"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12"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12"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12" t="str">
        <f>IF(Tabla1[[#This Row],[Fecha Inicio grupo]]="","",IFERROR(VLOOKUP(Tabla1[[#This Row],[Mes de Alta como miembro]],Parámetros!$AM$2:$AN$16,2,0),"01/01/1900"))</f>
        <v/>
      </c>
    </row>
    <row r="1012" spans="1:63" ht="15" customHeight="1">
      <c r="A1012" s="69">
        <v>1009</v>
      </c>
      <c r="B1012" s="147"/>
      <c r="C1012" s="148"/>
      <c r="D1012" s="43"/>
      <c r="E1012" s="149"/>
      <c r="F1012" s="208"/>
      <c r="G1012" s="46"/>
      <c r="H1012" s="166"/>
      <c r="I1012" s="150"/>
      <c r="J1012" s="148"/>
      <c r="K1012" s="169"/>
      <c r="L1012" s="152"/>
      <c r="M1012" s="151"/>
      <c r="N1012" s="240" t="str">
        <f ca="1">IF(Tabla1[[#This Row],[Fecha de nac]]="","",IF(Tabla1[[#This Row],[Fecha Finalización]] &gt;=TODAY(), DATEDIF(Tabla1[[#This Row],[Fecha de nac]],TODAY(),"y"), ROUNDDOWN((Tabla1[[#This Row],[Fecha Finalización]] -Tabla1[[#This Row],[Fecha de nac]])/365,0)))</f>
        <v/>
      </c>
      <c r="O1012" s="172"/>
      <c r="P1012" s="153"/>
      <c r="Q1012" s="154"/>
      <c r="R1012" s="155"/>
      <c r="S1012" s="155"/>
      <c r="T1012" s="155"/>
      <c r="U1012" s="244" t="str">
        <f>IF(F1012="","",Tabla1[[#This Row],[Fecha Inicio grupo]]+3*7-7)</f>
        <v/>
      </c>
      <c r="V1012" s="245" t="str">
        <f>IF(F1012="","",EDATE(Tabla1[[#This Row],[Fecha Inicio grupo]],3))</f>
        <v/>
      </c>
      <c r="W1012" s="30"/>
      <c r="X1012" s="30"/>
      <c r="Y1012" s="156"/>
      <c r="Z1012" s="156"/>
      <c r="AA1012" s="156"/>
      <c r="AB1012" s="156"/>
      <c r="AC1012" s="156"/>
      <c r="AD1012" s="156"/>
      <c r="AE1012" s="156"/>
      <c r="AF1012" s="156"/>
      <c r="AG1012" s="156"/>
      <c r="AH1012" s="233"/>
      <c r="AI1012" s="233"/>
      <c r="AJ1012" s="234"/>
      <c r="AK1012" s="233"/>
      <c r="AL1012" s="233"/>
      <c r="AM1012" s="233"/>
      <c r="AN1012" s="233"/>
      <c r="AO1012" s="146"/>
      <c r="AP1012" s="247" t="str">
        <f>IF(F1012="","",IFERROR(VLOOKUP(SUBSTITUTE(SUBSTITUTE(Tabla1[[#This Row],[Uso Sistemas]],"T","P"),"N","F"),Parámetros!$M$2:$N$17,2,0),"Completar hasta 3ra sem. para evaluar a Probacionista"))</f>
        <v/>
      </c>
      <c r="AQ1012" s="157"/>
      <c r="AR1012" s="157"/>
      <c r="AS1012" s="157"/>
      <c r="AT1012" s="30"/>
      <c r="AU1012" s="56" t="str">
        <f>CONCATENATE(Tabla1[[#This Row],[sem 01]],Tabla1[[#This Row],[sem 02]],Tabla1[[#This Row],[sem 03]])</f>
        <v/>
      </c>
      <c r="AV1012" s="56"/>
      <c r="AW1012" s="56"/>
      <c r="AX1012" s="249" t="str">
        <f>IF(V1012="","",EOMONTH(EDATE(Tabla1[[#This Row],[Fecha Finalización]],2),0))</f>
        <v/>
      </c>
      <c r="AY1012" s="157"/>
      <c r="AZ1012" s="250" t="str">
        <f>IF(V1012="","",EOMONTH(EDATE(Tabla1[[#This Row],[Fecha Finalización]],3),0))</f>
        <v/>
      </c>
      <c r="BA1012" s="40"/>
      <c r="BB1012" s="40"/>
      <c r="BC1012" s="238"/>
      <c r="BD1012" s="235" t="str">
        <f>IF(F1012="","",Tabla1[[#This Row],[sem 01]]&amp;Tabla1[[#This Row],[sem 02]]&amp;Tabla1[[#This Row],[sem 03]])</f>
        <v/>
      </c>
      <c r="BE1012" s="236"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12"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12"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12" t="str">
        <f>IF(Tabla1[[#This Row],[Fecha Inicio grupo]]="","",IFERROR(VLOOKUP(Tabla1[[#This Row],[Mes de Alta como miembro]],Parámetros!$AM$2:$AN$16,2,0),"01/01/1900"))</f>
        <v/>
      </c>
    </row>
    <row r="1013" spans="1:63" ht="15" customHeight="1">
      <c r="A1013" s="69">
        <v>1010</v>
      </c>
      <c r="B1013" s="147"/>
      <c r="C1013" s="148"/>
      <c r="D1013" s="43"/>
      <c r="E1013" s="149"/>
      <c r="F1013" s="208"/>
      <c r="G1013" s="46"/>
      <c r="H1013" s="166"/>
      <c r="I1013" s="150"/>
      <c r="J1013" s="148"/>
      <c r="K1013" s="169"/>
      <c r="L1013" s="152"/>
      <c r="M1013" s="151"/>
      <c r="N1013" s="240" t="str">
        <f ca="1">IF(Tabla1[[#This Row],[Fecha de nac]]="","",IF(Tabla1[[#This Row],[Fecha Finalización]] &gt;=TODAY(), DATEDIF(Tabla1[[#This Row],[Fecha de nac]],TODAY(),"y"), ROUNDDOWN((Tabla1[[#This Row],[Fecha Finalización]] -Tabla1[[#This Row],[Fecha de nac]])/365,0)))</f>
        <v/>
      </c>
      <c r="O1013" s="172"/>
      <c r="P1013" s="153"/>
      <c r="Q1013" s="154"/>
      <c r="R1013" s="155"/>
      <c r="S1013" s="155"/>
      <c r="T1013" s="155"/>
      <c r="U1013" s="244" t="str">
        <f>IF(F1013="","",Tabla1[[#This Row],[Fecha Inicio grupo]]+3*7-7)</f>
        <v/>
      </c>
      <c r="V1013" s="245" t="str">
        <f>IF(F1013="","",EDATE(Tabla1[[#This Row],[Fecha Inicio grupo]],3))</f>
        <v/>
      </c>
      <c r="W1013" s="30"/>
      <c r="X1013" s="30"/>
      <c r="Y1013" s="156"/>
      <c r="Z1013" s="156"/>
      <c r="AA1013" s="156"/>
      <c r="AB1013" s="156"/>
      <c r="AC1013" s="156"/>
      <c r="AD1013" s="156"/>
      <c r="AE1013" s="156"/>
      <c r="AF1013" s="156"/>
      <c r="AG1013" s="156"/>
      <c r="AH1013" s="233"/>
      <c r="AI1013" s="233"/>
      <c r="AJ1013" s="234"/>
      <c r="AK1013" s="233"/>
      <c r="AL1013" s="233"/>
      <c r="AM1013" s="233"/>
      <c r="AN1013" s="233"/>
      <c r="AO1013" s="146"/>
      <c r="AP1013" s="247" t="str">
        <f>IF(F1013="","",IFERROR(VLOOKUP(SUBSTITUTE(SUBSTITUTE(Tabla1[[#This Row],[Uso Sistemas]],"T","P"),"N","F"),Parámetros!$M$2:$N$17,2,0),"Completar hasta 3ra sem. para evaluar a Probacionista"))</f>
        <v/>
      </c>
      <c r="AQ1013" s="157"/>
      <c r="AR1013" s="157"/>
      <c r="AS1013" s="157"/>
      <c r="AT1013" s="30"/>
      <c r="AU1013" s="56" t="str">
        <f>CONCATENATE(Tabla1[[#This Row],[sem 01]],Tabla1[[#This Row],[sem 02]],Tabla1[[#This Row],[sem 03]])</f>
        <v/>
      </c>
      <c r="AV1013" s="56"/>
      <c r="AW1013" s="56"/>
      <c r="AX1013" s="249" t="str">
        <f>IF(V1013="","",EOMONTH(EDATE(Tabla1[[#This Row],[Fecha Finalización]],2),0))</f>
        <v/>
      </c>
      <c r="AY1013" s="157"/>
      <c r="AZ1013" s="250" t="str">
        <f>IF(V1013="","",EOMONTH(EDATE(Tabla1[[#This Row],[Fecha Finalización]],3),0))</f>
        <v/>
      </c>
      <c r="BA1013" s="40"/>
      <c r="BB1013" s="40"/>
      <c r="BC1013" s="238"/>
      <c r="BD1013" s="235" t="str">
        <f>IF(F1013="","",Tabla1[[#This Row],[sem 01]]&amp;Tabla1[[#This Row],[sem 02]]&amp;Tabla1[[#This Row],[sem 03]])</f>
        <v/>
      </c>
      <c r="BE1013" s="236"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12"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12"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12" t="str">
        <f>IF(Tabla1[[#This Row],[Fecha Inicio grupo]]="","",IFERROR(VLOOKUP(Tabla1[[#This Row],[Mes de Alta como miembro]],Parámetros!$AM$2:$AN$16,2,0),"01/01/1900"))</f>
        <v/>
      </c>
    </row>
    <row r="1014" spans="1:63" ht="15" customHeight="1">
      <c r="A1014" s="69">
        <v>1011</v>
      </c>
      <c r="B1014" s="147"/>
      <c r="C1014" s="148"/>
      <c r="D1014" s="43"/>
      <c r="E1014" s="149"/>
      <c r="F1014" s="208"/>
      <c r="G1014" s="46"/>
      <c r="H1014" s="166"/>
      <c r="I1014" s="150"/>
      <c r="J1014" s="148"/>
      <c r="K1014" s="169"/>
      <c r="L1014" s="152"/>
      <c r="M1014" s="151"/>
      <c r="N1014" s="240" t="str">
        <f ca="1">IF(Tabla1[[#This Row],[Fecha de nac]]="","",IF(Tabla1[[#This Row],[Fecha Finalización]] &gt;=TODAY(), DATEDIF(Tabla1[[#This Row],[Fecha de nac]],TODAY(),"y"), ROUNDDOWN((Tabla1[[#This Row],[Fecha Finalización]] -Tabla1[[#This Row],[Fecha de nac]])/365,0)))</f>
        <v/>
      </c>
      <c r="O1014" s="172"/>
      <c r="P1014" s="153"/>
      <c r="Q1014" s="154"/>
      <c r="R1014" s="155"/>
      <c r="S1014" s="155"/>
      <c r="T1014" s="155"/>
      <c r="U1014" s="244" t="str">
        <f>IF(F1014="","",Tabla1[[#This Row],[Fecha Inicio grupo]]+3*7-7)</f>
        <v/>
      </c>
      <c r="V1014" s="245" t="str">
        <f>IF(F1014="","",EDATE(Tabla1[[#This Row],[Fecha Inicio grupo]],3))</f>
        <v/>
      </c>
      <c r="W1014" s="30"/>
      <c r="X1014" s="30"/>
      <c r="Y1014" s="156"/>
      <c r="Z1014" s="156"/>
      <c r="AA1014" s="156"/>
      <c r="AB1014" s="156"/>
      <c r="AC1014" s="156"/>
      <c r="AD1014" s="156"/>
      <c r="AE1014" s="156"/>
      <c r="AF1014" s="156"/>
      <c r="AG1014" s="156"/>
      <c r="AH1014" s="233"/>
      <c r="AI1014" s="233"/>
      <c r="AJ1014" s="234"/>
      <c r="AK1014" s="233"/>
      <c r="AL1014" s="233"/>
      <c r="AM1014" s="233"/>
      <c r="AN1014" s="233"/>
      <c r="AO1014" s="146"/>
      <c r="AP1014" s="247" t="str">
        <f>IF(F1014="","",IFERROR(VLOOKUP(SUBSTITUTE(SUBSTITUTE(Tabla1[[#This Row],[Uso Sistemas]],"T","P"),"N","F"),Parámetros!$M$2:$N$17,2,0),"Completar hasta 3ra sem. para evaluar a Probacionista"))</f>
        <v/>
      </c>
      <c r="AQ1014" s="157"/>
      <c r="AR1014" s="157"/>
      <c r="AS1014" s="157"/>
      <c r="AT1014" s="30"/>
      <c r="AU1014" s="56" t="str">
        <f>CONCATENATE(Tabla1[[#This Row],[sem 01]],Tabla1[[#This Row],[sem 02]],Tabla1[[#This Row],[sem 03]])</f>
        <v/>
      </c>
      <c r="AV1014" s="56"/>
      <c r="AW1014" s="56"/>
      <c r="AX1014" s="249" t="str">
        <f>IF(V1014="","",EOMONTH(EDATE(Tabla1[[#This Row],[Fecha Finalización]],2),0))</f>
        <v/>
      </c>
      <c r="AY1014" s="157"/>
      <c r="AZ1014" s="250" t="str">
        <f>IF(V1014="","",EOMONTH(EDATE(Tabla1[[#This Row],[Fecha Finalización]],3),0))</f>
        <v/>
      </c>
      <c r="BA1014" s="40"/>
      <c r="BB1014" s="40"/>
      <c r="BC1014" s="238"/>
      <c r="BD1014" s="235" t="str">
        <f>IF(F1014="","",Tabla1[[#This Row],[sem 01]]&amp;Tabla1[[#This Row],[sem 02]]&amp;Tabla1[[#This Row],[sem 03]])</f>
        <v/>
      </c>
      <c r="BE1014" s="236"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12"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12"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12" t="str">
        <f>IF(Tabla1[[#This Row],[Fecha Inicio grupo]]="","",IFERROR(VLOOKUP(Tabla1[[#This Row],[Mes de Alta como miembro]],Parámetros!$AM$2:$AN$16,2,0),"01/01/1900"))</f>
        <v/>
      </c>
    </row>
    <row r="1015" spans="1:63" ht="15" customHeight="1">
      <c r="A1015" s="69">
        <v>1012</v>
      </c>
      <c r="B1015" s="147"/>
      <c r="C1015" s="148"/>
      <c r="D1015" s="43"/>
      <c r="E1015" s="149"/>
      <c r="F1015" s="208"/>
      <c r="G1015" s="46"/>
      <c r="H1015" s="166"/>
      <c r="I1015" s="150"/>
      <c r="J1015" s="148"/>
      <c r="K1015" s="169"/>
      <c r="L1015" s="152"/>
      <c r="M1015" s="151"/>
      <c r="N1015" s="240" t="str">
        <f ca="1">IF(Tabla1[[#This Row],[Fecha de nac]]="","",IF(Tabla1[[#This Row],[Fecha Finalización]] &gt;=TODAY(), DATEDIF(Tabla1[[#This Row],[Fecha de nac]],TODAY(),"y"), ROUNDDOWN((Tabla1[[#This Row],[Fecha Finalización]] -Tabla1[[#This Row],[Fecha de nac]])/365,0)))</f>
        <v/>
      </c>
      <c r="O1015" s="172"/>
      <c r="P1015" s="153"/>
      <c r="Q1015" s="154"/>
      <c r="R1015" s="155"/>
      <c r="S1015" s="155"/>
      <c r="T1015" s="155"/>
      <c r="U1015" s="244" t="str">
        <f>IF(F1015="","",Tabla1[[#This Row],[Fecha Inicio grupo]]+3*7-7)</f>
        <v/>
      </c>
      <c r="V1015" s="245" t="str">
        <f>IF(F1015="","",EDATE(Tabla1[[#This Row],[Fecha Inicio grupo]],3))</f>
        <v/>
      </c>
      <c r="W1015" s="30"/>
      <c r="X1015" s="30"/>
      <c r="Y1015" s="156"/>
      <c r="Z1015" s="156"/>
      <c r="AA1015" s="156"/>
      <c r="AB1015" s="156"/>
      <c r="AC1015" s="156"/>
      <c r="AD1015" s="156"/>
      <c r="AE1015" s="156"/>
      <c r="AF1015" s="156"/>
      <c r="AG1015" s="156"/>
      <c r="AH1015" s="233"/>
      <c r="AI1015" s="233"/>
      <c r="AJ1015" s="234"/>
      <c r="AK1015" s="233"/>
      <c r="AL1015" s="233"/>
      <c r="AM1015" s="233"/>
      <c r="AN1015" s="233"/>
      <c r="AO1015" s="146"/>
      <c r="AP1015" s="247" t="str">
        <f>IF(F1015="","",IFERROR(VLOOKUP(SUBSTITUTE(SUBSTITUTE(Tabla1[[#This Row],[Uso Sistemas]],"T","P"),"N","F"),Parámetros!$M$2:$N$17,2,0),"Completar hasta 3ra sem. para evaluar a Probacionista"))</f>
        <v/>
      </c>
      <c r="AQ1015" s="157"/>
      <c r="AR1015" s="157"/>
      <c r="AS1015" s="157"/>
      <c r="AT1015" s="30"/>
      <c r="AU1015" s="56" t="str">
        <f>CONCATENATE(Tabla1[[#This Row],[sem 01]],Tabla1[[#This Row],[sem 02]],Tabla1[[#This Row],[sem 03]])</f>
        <v/>
      </c>
      <c r="AV1015" s="56"/>
      <c r="AW1015" s="56"/>
      <c r="AX1015" s="249" t="str">
        <f>IF(V1015="","",EOMONTH(EDATE(Tabla1[[#This Row],[Fecha Finalización]],2),0))</f>
        <v/>
      </c>
      <c r="AY1015" s="157"/>
      <c r="AZ1015" s="250" t="str">
        <f>IF(V1015="","",EOMONTH(EDATE(Tabla1[[#This Row],[Fecha Finalización]],3),0))</f>
        <v/>
      </c>
      <c r="BA1015" s="40"/>
      <c r="BB1015" s="40"/>
      <c r="BC1015" s="238"/>
      <c r="BD1015" s="235" t="str">
        <f>IF(F1015="","",Tabla1[[#This Row],[sem 01]]&amp;Tabla1[[#This Row],[sem 02]]&amp;Tabla1[[#This Row],[sem 03]])</f>
        <v/>
      </c>
      <c r="BE1015" s="236"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12"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12"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12" t="str">
        <f>IF(Tabla1[[#This Row],[Fecha Inicio grupo]]="","",IFERROR(VLOOKUP(Tabla1[[#This Row],[Mes de Alta como miembro]],Parámetros!$AM$2:$AN$16,2,0),"01/01/1900"))</f>
        <v/>
      </c>
    </row>
    <row r="1016" spans="1:63" ht="15" customHeight="1">
      <c r="A1016" s="69">
        <v>1013</v>
      </c>
      <c r="B1016" s="147"/>
      <c r="C1016" s="148"/>
      <c r="D1016" s="43"/>
      <c r="E1016" s="149"/>
      <c r="F1016" s="208"/>
      <c r="G1016" s="46"/>
      <c r="H1016" s="166"/>
      <c r="I1016" s="150"/>
      <c r="J1016" s="148"/>
      <c r="K1016" s="169"/>
      <c r="L1016" s="152"/>
      <c r="M1016" s="151"/>
      <c r="N1016" s="240" t="str">
        <f ca="1">IF(Tabla1[[#This Row],[Fecha de nac]]="","",IF(Tabla1[[#This Row],[Fecha Finalización]] &gt;=TODAY(), DATEDIF(Tabla1[[#This Row],[Fecha de nac]],TODAY(),"y"), ROUNDDOWN((Tabla1[[#This Row],[Fecha Finalización]] -Tabla1[[#This Row],[Fecha de nac]])/365,0)))</f>
        <v/>
      </c>
      <c r="O1016" s="172"/>
      <c r="P1016" s="153"/>
      <c r="Q1016" s="154"/>
      <c r="R1016" s="155"/>
      <c r="S1016" s="155"/>
      <c r="T1016" s="155"/>
      <c r="U1016" s="244" t="str">
        <f>IF(F1016="","",Tabla1[[#This Row],[Fecha Inicio grupo]]+3*7-7)</f>
        <v/>
      </c>
      <c r="V1016" s="245" t="str">
        <f>IF(F1016="","",EDATE(Tabla1[[#This Row],[Fecha Inicio grupo]],3))</f>
        <v/>
      </c>
      <c r="W1016" s="30"/>
      <c r="X1016" s="30"/>
      <c r="Y1016" s="156"/>
      <c r="Z1016" s="156"/>
      <c r="AA1016" s="156"/>
      <c r="AB1016" s="156"/>
      <c r="AC1016" s="156"/>
      <c r="AD1016" s="156"/>
      <c r="AE1016" s="156"/>
      <c r="AF1016" s="156"/>
      <c r="AG1016" s="156"/>
      <c r="AH1016" s="233"/>
      <c r="AI1016" s="233"/>
      <c r="AJ1016" s="234"/>
      <c r="AK1016" s="233"/>
      <c r="AL1016" s="233"/>
      <c r="AM1016" s="233"/>
      <c r="AN1016" s="233"/>
      <c r="AO1016" s="146"/>
      <c r="AP1016" s="247" t="str">
        <f>IF(F1016="","",IFERROR(VLOOKUP(SUBSTITUTE(SUBSTITUTE(Tabla1[[#This Row],[Uso Sistemas]],"T","P"),"N","F"),Parámetros!$M$2:$N$17,2,0),"Completar hasta 3ra sem. para evaluar a Probacionista"))</f>
        <v/>
      </c>
      <c r="AQ1016" s="157"/>
      <c r="AR1016" s="157"/>
      <c r="AS1016" s="157"/>
      <c r="AT1016" s="30"/>
      <c r="AU1016" s="56" t="str">
        <f>CONCATENATE(Tabla1[[#This Row],[sem 01]],Tabla1[[#This Row],[sem 02]],Tabla1[[#This Row],[sem 03]])</f>
        <v/>
      </c>
      <c r="AV1016" s="56"/>
      <c r="AW1016" s="56"/>
      <c r="AX1016" s="249" t="str">
        <f>IF(V1016="","",EOMONTH(EDATE(Tabla1[[#This Row],[Fecha Finalización]],2),0))</f>
        <v/>
      </c>
      <c r="AY1016" s="157"/>
      <c r="AZ1016" s="250" t="str">
        <f>IF(V1016="","",EOMONTH(EDATE(Tabla1[[#This Row],[Fecha Finalización]],3),0))</f>
        <v/>
      </c>
      <c r="BA1016" s="40"/>
      <c r="BB1016" s="40"/>
      <c r="BC1016" s="238"/>
      <c r="BD1016" s="235" t="str">
        <f>IF(F1016="","",Tabla1[[#This Row],[sem 01]]&amp;Tabla1[[#This Row],[sem 02]]&amp;Tabla1[[#This Row],[sem 03]])</f>
        <v/>
      </c>
      <c r="BE1016" s="236"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12"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12"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12" t="str">
        <f>IF(Tabla1[[#This Row],[Fecha Inicio grupo]]="","",IFERROR(VLOOKUP(Tabla1[[#This Row],[Mes de Alta como miembro]],Parámetros!$AM$2:$AN$16,2,0),"01/01/1900"))</f>
        <v/>
      </c>
    </row>
    <row r="1017" spans="1:63" ht="15" customHeight="1">
      <c r="A1017" s="69">
        <v>1014</v>
      </c>
      <c r="B1017" s="147"/>
      <c r="C1017" s="148"/>
      <c r="D1017" s="43"/>
      <c r="E1017" s="149"/>
      <c r="F1017" s="208"/>
      <c r="G1017" s="46"/>
      <c r="H1017" s="166"/>
      <c r="I1017" s="150"/>
      <c r="J1017" s="148"/>
      <c r="K1017" s="169"/>
      <c r="L1017" s="152"/>
      <c r="M1017" s="151"/>
      <c r="N1017" s="240" t="str">
        <f ca="1">IF(Tabla1[[#This Row],[Fecha de nac]]="","",IF(Tabla1[[#This Row],[Fecha Finalización]] &gt;=TODAY(), DATEDIF(Tabla1[[#This Row],[Fecha de nac]],TODAY(),"y"), ROUNDDOWN((Tabla1[[#This Row],[Fecha Finalización]] -Tabla1[[#This Row],[Fecha de nac]])/365,0)))</f>
        <v/>
      </c>
      <c r="O1017" s="172"/>
      <c r="P1017" s="153"/>
      <c r="Q1017" s="154"/>
      <c r="R1017" s="155"/>
      <c r="S1017" s="155"/>
      <c r="T1017" s="155"/>
      <c r="U1017" s="244" t="str">
        <f>IF(F1017="","",Tabla1[[#This Row],[Fecha Inicio grupo]]+3*7-7)</f>
        <v/>
      </c>
      <c r="V1017" s="245" t="str">
        <f>IF(F1017="","",EDATE(Tabla1[[#This Row],[Fecha Inicio grupo]],3))</f>
        <v/>
      </c>
      <c r="W1017" s="30"/>
      <c r="X1017" s="30"/>
      <c r="Y1017" s="156"/>
      <c r="Z1017" s="156"/>
      <c r="AA1017" s="156"/>
      <c r="AB1017" s="156"/>
      <c r="AC1017" s="156"/>
      <c r="AD1017" s="156"/>
      <c r="AE1017" s="156"/>
      <c r="AF1017" s="156"/>
      <c r="AG1017" s="156"/>
      <c r="AH1017" s="233"/>
      <c r="AI1017" s="233"/>
      <c r="AJ1017" s="234"/>
      <c r="AK1017" s="233"/>
      <c r="AL1017" s="233"/>
      <c r="AM1017" s="233"/>
      <c r="AN1017" s="233"/>
      <c r="AO1017" s="146"/>
      <c r="AP1017" s="247" t="str">
        <f>IF(F1017="","",IFERROR(VLOOKUP(SUBSTITUTE(SUBSTITUTE(Tabla1[[#This Row],[Uso Sistemas]],"T","P"),"N","F"),Parámetros!$M$2:$N$17,2,0),"Completar hasta 3ra sem. para evaluar a Probacionista"))</f>
        <v/>
      </c>
      <c r="AQ1017" s="157"/>
      <c r="AR1017" s="157"/>
      <c r="AS1017" s="157"/>
      <c r="AT1017" s="30"/>
      <c r="AU1017" s="56" t="str">
        <f>CONCATENATE(Tabla1[[#This Row],[sem 01]],Tabla1[[#This Row],[sem 02]],Tabla1[[#This Row],[sem 03]])</f>
        <v/>
      </c>
      <c r="AV1017" s="56"/>
      <c r="AW1017" s="56"/>
      <c r="AX1017" s="249" t="str">
        <f>IF(V1017="","",EOMONTH(EDATE(Tabla1[[#This Row],[Fecha Finalización]],2),0))</f>
        <v/>
      </c>
      <c r="AY1017" s="157"/>
      <c r="AZ1017" s="250" t="str">
        <f>IF(V1017="","",EOMONTH(EDATE(Tabla1[[#This Row],[Fecha Finalización]],3),0))</f>
        <v/>
      </c>
      <c r="BA1017" s="40"/>
      <c r="BB1017" s="40"/>
      <c r="BC1017" s="238"/>
      <c r="BD1017" s="235" t="str">
        <f>IF(F1017="","",Tabla1[[#This Row],[sem 01]]&amp;Tabla1[[#This Row],[sem 02]]&amp;Tabla1[[#This Row],[sem 03]])</f>
        <v/>
      </c>
      <c r="BE1017" s="236"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12"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12"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12" t="str">
        <f>IF(Tabla1[[#This Row],[Fecha Inicio grupo]]="","",IFERROR(VLOOKUP(Tabla1[[#This Row],[Mes de Alta como miembro]],Parámetros!$AM$2:$AN$16,2,0),"01/01/1900"))</f>
        <v/>
      </c>
    </row>
    <row r="1018" spans="1:63" ht="15" customHeight="1">
      <c r="A1018" s="69">
        <v>1015</v>
      </c>
      <c r="B1018" s="147"/>
      <c r="C1018" s="148"/>
      <c r="D1018" s="43"/>
      <c r="E1018" s="149"/>
      <c r="F1018" s="208"/>
      <c r="G1018" s="46"/>
      <c r="H1018" s="166"/>
      <c r="I1018" s="150"/>
      <c r="J1018" s="148"/>
      <c r="K1018" s="169"/>
      <c r="L1018" s="152"/>
      <c r="M1018" s="151"/>
      <c r="N1018" s="240" t="str">
        <f ca="1">IF(Tabla1[[#This Row],[Fecha de nac]]="","",IF(Tabla1[[#This Row],[Fecha Finalización]] &gt;=TODAY(), DATEDIF(Tabla1[[#This Row],[Fecha de nac]],TODAY(),"y"), ROUNDDOWN((Tabla1[[#This Row],[Fecha Finalización]] -Tabla1[[#This Row],[Fecha de nac]])/365,0)))</f>
        <v/>
      </c>
      <c r="O1018" s="172"/>
      <c r="P1018" s="153"/>
      <c r="Q1018" s="154"/>
      <c r="R1018" s="155"/>
      <c r="S1018" s="155"/>
      <c r="T1018" s="155"/>
      <c r="U1018" s="244" t="str">
        <f>IF(F1018="","",Tabla1[[#This Row],[Fecha Inicio grupo]]+3*7-7)</f>
        <v/>
      </c>
      <c r="V1018" s="245" t="str">
        <f>IF(F1018="","",EDATE(Tabla1[[#This Row],[Fecha Inicio grupo]],3))</f>
        <v/>
      </c>
      <c r="W1018" s="30"/>
      <c r="X1018" s="30"/>
      <c r="Y1018" s="156"/>
      <c r="Z1018" s="156"/>
      <c r="AA1018" s="156"/>
      <c r="AB1018" s="156"/>
      <c r="AC1018" s="156"/>
      <c r="AD1018" s="156"/>
      <c r="AE1018" s="156"/>
      <c r="AF1018" s="156"/>
      <c r="AG1018" s="156"/>
      <c r="AH1018" s="233"/>
      <c r="AI1018" s="233"/>
      <c r="AJ1018" s="234"/>
      <c r="AK1018" s="233"/>
      <c r="AL1018" s="233"/>
      <c r="AM1018" s="233"/>
      <c r="AN1018" s="233"/>
      <c r="AO1018" s="146"/>
      <c r="AP1018" s="247" t="str">
        <f>IF(F1018="","",IFERROR(VLOOKUP(SUBSTITUTE(SUBSTITUTE(Tabla1[[#This Row],[Uso Sistemas]],"T","P"),"N","F"),Parámetros!$M$2:$N$17,2,0),"Completar hasta 3ra sem. para evaluar a Probacionista"))</f>
        <v/>
      </c>
      <c r="AQ1018" s="157"/>
      <c r="AR1018" s="157"/>
      <c r="AS1018" s="157"/>
      <c r="AT1018" s="30"/>
      <c r="AU1018" s="56" t="str">
        <f>CONCATENATE(Tabla1[[#This Row],[sem 01]],Tabla1[[#This Row],[sem 02]],Tabla1[[#This Row],[sem 03]])</f>
        <v/>
      </c>
      <c r="AV1018" s="56"/>
      <c r="AW1018" s="56"/>
      <c r="AX1018" s="249" t="str">
        <f>IF(V1018="","",EOMONTH(EDATE(Tabla1[[#This Row],[Fecha Finalización]],2),0))</f>
        <v/>
      </c>
      <c r="AY1018" s="157"/>
      <c r="AZ1018" s="250" t="str">
        <f>IF(V1018="","",EOMONTH(EDATE(Tabla1[[#This Row],[Fecha Finalización]],3),0))</f>
        <v/>
      </c>
      <c r="BA1018" s="40"/>
      <c r="BB1018" s="40"/>
      <c r="BC1018" s="238"/>
      <c r="BD1018" s="235" t="str">
        <f>IF(F1018="","",Tabla1[[#This Row],[sem 01]]&amp;Tabla1[[#This Row],[sem 02]]&amp;Tabla1[[#This Row],[sem 03]])</f>
        <v/>
      </c>
      <c r="BE1018" s="236"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12"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12"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12" t="str">
        <f>IF(Tabla1[[#This Row],[Fecha Inicio grupo]]="","",IFERROR(VLOOKUP(Tabla1[[#This Row],[Mes de Alta como miembro]],Parámetros!$AM$2:$AN$16,2,0),"01/01/1900"))</f>
        <v/>
      </c>
    </row>
    <row r="1019" spans="1:63" ht="15" customHeight="1">
      <c r="A1019" s="69">
        <v>1016</v>
      </c>
      <c r="B1019" s="147"/>
      <c r="C1019" s="148"/>
      <c r="D1019" s="43"/>
      <c r="E1019" s="149"/>
      <c r="F1019" s="208"/>
      <c r="G1019" s="46"/>
      <c r="H1019" s="166"/>
      <c r="I1019" s="150"/>
      <c r="J1019" s="148"/>
      <c r="K1019" s="169"/>
      <c r="L1019" s="152"/>
      <c r="M1019" s="151"/>
      <c r="N1019" s="240" t="str">
        <f ca="1">IF(Tabla1[[#This Row],[Fecha de nac]]="","",IF(Tabla1[[#This Row],[Fecha Finalización]] &gt;=TODAY(), DATEDIF(Tabla1[[#This Row],[Fecha de nac]],TODAY(),"y"), ROUNDDOWN((Tabla1[[#This Row],[Fecha Finalización]] -Tabla1[[#This Row],[Fecha de nac]])/365,0)))</f>
        <v/>
      </c>
      <c r="O1019" s="172"/>
      <c r="P1019" s="153"/>
      <c r="Q1019" s="154"/>
      <c r="R1019" s="155"/>
      <c r="S1019" s="155"/>
      <c r="T1019" s="155"/>
      <c r="U1019" s="244" t="str">
        <f>IF(F1019="","",Tabla1[[#This Row],[Fecha Inicio grupo]]+3*7-7)</f>
        <v/>
      </c>
      <c r="V1019" s="245" t="str">
        <f>IF(F1019="","",EDATE(Tabla1[[#This Row],[Fecha Inicio grupo]],3))</f>
        <v/>
      </c>
      <c r="W1019" s="30"/>
      <c r="X1019" s="30"/>
      <c r="Y1019" s="156"/>
      <c r="Z1019" s="156"/>
      <c r="AA1019" s="156"/>
      <c r="AB1019" s="156"/>
      <c r="AC1019" s="156"/>
      <c r="AD1019" s="156"/>
      <c r="AE1019" s="156"/>
      <c r="AF1019" s="156"/>
      <c r="AG1019" s="156"/>
      <c r="AH1019" s="233"/>
      <c r="AI1019" s="233"/>
      <c r="AJ1019" s="234"/>
      <c r="AK1019" s="233"/>
      <c r="AL1019" s="233"/>
      <c r="AM1019" s="233"/>
      <c r="AN1019" s="233"/>
      <c r="AO1019" s="146"/>
      <c r="AP1019" s="247" t="str">
        <f>IF(F1019="","",IFERROR(VLOOKUP(SUBSTITUTE(SUBSTITUTE(Tabla1[[#This Row],[Uso Sistemas]],"T","P"),"N","F"),Parámetros!$M$2:$N$17,2,0),"Completar hasta 3ra sem. para evaluar a Probacionista"))</f>
        <v/>
      </c>
      <c r="AQ1019" s="157"/>
      <c r="AR1019" s="157"/>
      <c r="AS1019" s="157"/>
      <c r="AT1019" s="30"/>
      <c r="AU1019" s="56" t="str">
        <f>CONCATENATE(Tabla1[[#This Row],[sem 01]],Tabla1[[#This Row],[sem 02]],Tabla1[[#This Row],[sem 03]])</f>
        <v/>
      </c>
      <c r="AV1019" s="56"/>
      <c r="AW1019" s="56"/>
      <c r="AX1019" s="249" t="str">
        <f>IF(V1019="","",EOMONTH(EDATE(Tabla1[[#This Row],[Fecha Finalización]],2),0))</f>
        <v/>
      </c>
      <c r="AY1019" s="157"/>
      <c r="AZ1019" s="250" t="str">
        <f>IF(V1019="","",EOMONTH(EDATE(Tabla1[[#This Row],[Fecha Finalización]],3),0))</f>
        <v/>
      </c>
      <c r="BA1019" s="40"/>
      <c r="BB1019" s="40"/>
      <c r="BC1019" s="238"/>
      <c r="BD1019" s="235" t="str">
        <f>IF(F1019="","",Tabla1[[#This Row],[sem 01]]&amp;Tabla1[[#This Row],[sem 02]]&amp;Tabla1[[#This Row],[sem 03]])</f>
        <v/>
      </c>
      <c r="BE1019" s="236"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12"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12"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12" t="str">
        <f>IF(Tabla1[[#This Row],[Fecha Inicio grupo]]="","",IFERROR(VLOOKUP(Tabla1[[#This Row],[Mes de Alta como miembro]],Parámetros!$AM$2:$AN$16,2,0),"01/01/1900"))</f>
        <v/>
      </c>
    </row>
    <row r="1020" spans="1:63" ht="15" customHeight="1">
      <c r="A1020" s="69">
        <v>1017</v>
      </c>
      <c r="B1020" s="147"/>
      <c r="C1020" s="148"/>
      <c r="D1020" s="43"/>
      <c r="E1020" s="149"/>
      <c r="F1020" s="208"/>
      <c r="G1020" s="46"/>
      <c r="H1020" s="166"/>
      <c r="I1020" s="150"/>
      <c r="J1020" s="148"/>
      <c r="K1020" s="169"/>
      <c r="L1020" s="152"/>
      <c r="M1020" s="151"/>
      <c r="N1020" s="240" t="str">
        <f ca="1">IF(Tabla1[[#This Row],[Fecha de nac]]="","",IF(Tabla1[[#This Row],[Fecha Finalización]] &gt;=TODAY(), DATEDIF(Tabla1[[#This Row],[Fecha de nac]],TODAY(),"y"), ROUNDDOWN((Tabla1[[#This Row],[Fecha Finalización]] -Tabla1[[#This Row],[Fecha de nac]])/365,0)))</f>
        <v/>
      </c>
      <c r="O1020" s="172"/>
      <c r="P1020" s="153"/>
      <c r="Q1020" s="154"/>
      <c r="R1020" s="155"/>
      <c r="S1020" s="155"/>
      <c r="T1020" s="155"/>
      <c r="U1020" s="244" t="str">
        <f>IF(F1020="","",Tabla1[[#This Row],[Fecha Inicio grupo]]+3*7-7)</f>
        <v/>
      </c>
      <c r="V1020" s="245" t="str">
        <f>IF(F1020="","",EDATE(Tabla1[[#This Row],[Fecha Inicio grupo]],3))</f>
        <v/>
      </c>
      <c r="W1020" s="30"/>
      <c r="X1020" s="30"/>
      <c r="Y1020" s="156"/>
      <c r="Z1020" s="156"/>
      <c r="AA1020" s="156"/>
      <c r="AB1020" s="156"/>
      <c r="AC1020" s="156"/>
      <c r="AD1020" s="156"/>
      <c r="AE1020" s="156"/>
      <c r="AF1020" s="156"/>
      <c r="AG1020" s="156"/>
      <c r="AH1020" s="233"/>
      <c r="AI1020" s="233"/>
      <c r="AJ1020" s="234"/>
      <c r="AK1020" s="233"/>
      <c r="AL1020" s="233"/>
      <c r="AM1020" s="233"/>
      <c r="AN1020" s="233"/>
      <c r="AO1020" s="146"/>
      <c r="AP1020" s="247" t="str">
        <f>IF(F1020="","",IFERROR(VLOOKUP(SUBSTITUTE(SUBSTITUTE(Tabla1[[#This Row],[Uso Sistemas]],"T","P"),"N","F"),Parámetros!$M$2:$N$17,2,0),"Completar hasta 3ra sem. para evaluar a Probacionista"))</f>
        <v/>
      </c>
      <c r="AQ1020" s="157"/>
      <c r="AR1020" s="157"/>
      <c r="AS1020" s="157"/>
      <c r="AT1020" s="30"/>
      <c r="AU1020" s="56" t="str">
        <f>CONCATENATE(Tabla1[[#This Row],[sem 01]],Tabla1[[#This Row],[sem 02]],Tabla1[[#This Row],[sem 03]])</f>
        <v/>
      </c>
      <c r="AV1020" s="56"/>
      <c r="AW1020" s="56"/>
      <c r="AX1020" s="249" t="str">
        <f>IF(V1020="","",EOMONTH(EDATE(Tabla1[[#This Row],[Fecha Finalización]],2),0))</f>
        <v/>
      </c>
      <c r="AY1020" s="157"/>
      <c r="AZ1020" s="250" t="str">
        <f>IF(V1020="","",EOMONTH(EDATE(Tabla1[[#This Row],[Fecha Finalización]],3),0))</f>
        <v/>
      </c>
      <c r="BA1020" s="40"/>
      <c r="BB1020" s="40"/>
      <c r="BC1020" s="238"/>
      <c r="BD1020" s="235" t="str">
        <f>IF(F1020="","",Tabla1[[#This Row],[sem 01]]&amp;Tabla1[[#This Row],[sem 02]]&amp;Tabla1[[#This Row],[sem 03]])</f>
        <v/>
      </c>
      <c r="BE1020" s="236"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12"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12"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12" t="str">
        <f>IF(Tabla1[[#This Row],[Fecha Inicio grupo]]="","",IFERROR(VLOOKUP(Tabla1[[#This Row],[Mes de Alta como miembro]],Parámetros!$AM$2:$AN$16,2,0),"01/01/1900"))</f>
        <v/>
      </c>
    </row>
    <row r="1021" spans="1:63" ht="15" customHeight="1">
      <c r="A1021" s="69">
        <v>1018</v>
      </c>
      <c r="B1021" s="147"/>
      <c r="C1021" s="148"/>
      <c r="D1021" s="43"/>
      <c r="E1021" s="149"/>
      <c r="F1021" s="208"/>
      <c r="G1021" s="46"/>
      <c r="H1021" s="166"/>
      <c r="I1021" s="150"/>
      <c r="J1021" s="148"/>
      <c r="K1021" s="169"/>
      <c r="L1021" s="152"/>
      <c r="M1021" s="151"/>
      <c r="N1021" s="240" t="str">
        <f ca="1">IF(Tabla1[[#This Row],[Fecha de nac]]="","",IF(Tabla1[[#This Row],[Fecha Finalización]] &gt;=TODAY(), DATEDIF(Tabla1[[#This Row],[Fecha de nac]],TODAY(),"y"), ROUNDDOWN((Tabla1[[#This Row],[Fecha Finalización]] -Tabla1[[#This Row],[Fecha de nac]])/365,0)))</f>
        <v/>
      </c>
      <c r="O1021" s="172"/>
      <c r="P1021" s="153"/>
      <c r="Q1021" s="154"/>
      <c r="R1021" s="155"/>
      <c r="S1021" s="155"/>
      <c r="T1021" s="155"/>
      <c r="U1021" s="244" t="str">
        <f>IF(F1021="","",Tabla1[[#This Row],[Fecha Inicio grupo]]+3*7-7)</f>
        <v/>
      </c>
      <c r="V1021" s="245" t="str">
        <f>IF(F1021="","",EDATE(Tabla1[[#This Row],[Fecha Inicio grupo]],3))</f>
        <v/>
      </c>
      <c r="W1021" s="30"/>
      <c r="X1021" s="30"/>
      <c r="Y1021" s="156"/>
      <c r="Z1021" s="156"/>
      <c r="AA1021" s="156"/>
      <c r="AB1021" s="156"/>
      <c r="AC1021" s="156"/>
      <c r="AD1021" s="156"/>
      <c r="AE1021" s="156"/>
      <c r="AF1021" s="156"/>
      <c r="AG1021" s="156"/>
      <c r="AH1021" s="233"/>
      <c r="AI1021" s="233"/>
      <c r="AJ1021" s="234"/>
      <c r="AK1021" s="233"/>
      <c r="AL1021" s="233"/>
      <c r="AM1021" s="233"/>
      <c r="AN1021" s="233"/>
      <c r="AO1021" s="146"/>
      <c r="AP1021" s="247" t="str">
        <f>IF(F1021="","",IFERROR(VLOOKUP(SUBSTITUTE(SUBSTITUTE(Tabla1[[#This Row],[Uso Sistemas]],"T","P"),"N","F"),Parámetros!$M$2:$N$17,2,0),"Completar hasta 3ra sem. para evaluar a Probacionista"))</f>
        <v/>
      </c>
      <c r="AQ1021" s="157"/>
      <c r="AR1021" s="157"/>
      <c r="AS1021" s="157"/>
      <c r="AT1021" s="30"/>
      <c r="AU1021" s="56" t="str">
        <f>CONCATENATE(Tabla1[[#This Row],[sem 01]],Tabla1[[#This Row],[sem 02]],Tabla1[[#This Row],[sem 03]])</f>
        <v/>
      </c>
      <c r="AV1021" s="56"/>
      <c r="AW1021" s="56"/>
      <c r="AX1021" s="249" t="str">
        <f>IF(V1021="","",EOMONTH(EDATE(Tabla1[[#This Row],[Fecha Finalización]],2),0))</f>
        <v/>
      </c>
      <c r="AY1021" s="157"/>
      <c r="AZ1021" s="250" t="str">
        <f>IF(V1021="","",EOMONTH(EDATE(Tabla1[[#This Row],[Fecha Finalización]],3),0))</f>
        <v/>
      </c>
      <c r="BA1021" s="40"/>
      <c r="BB1021" s="40"/>
      <c r="BC1021" s="238"/>
      <c r="BD1021" s="235" t="str">
        <f>IF(F1021="","",Tabla1[[#This Row],[sem 01]]&amp;Tabla1[[#This Row],[sem 02]]&amp;Tabla1[[#This Row],[sem 03]])</f>
        <v/>
      </c>
      <c r="BE1021" s="236"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12"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12"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12" t="str">
        <f>IF(Tabla1[[#This Row],[Fecha Inicio grupo]]="","",IFERROR(VLOOKUP(Tabla1[[#This Row],[Mes de Alta como miembro]],Parámetros!$AM$2:$AN$16,2,0),"01/01/1900"))</f>
        <v/>
      </c>
    </row>
    <row r="1022" spans="1:63" ht="15" customHeight="1">
      <c r="A1022" s="69">
        <v>1019</v>
      </c>
      <c r="B1022" s="147"/>
      <c r="C1022" s="148"/>
      <c r="D1022" s="43"/>
      <c r="E1022" s="149"/>
      <c r="F1022" s="208"/>
      <c r="G1022" s="46"/>
      <c r="H1022" s="166"/>
      <c r="I1022" s="150"/>
      <c r="J1022" s="148"/>
      <c r="K1022" s="169"/>
      <c r="L1022" s="152"/>
      <c r="M1022" s="151"/>
      <c r="N1022" s="240" t="str">
        <f ca="1">IF(Tabla1[[#This Row],[Fecha de nac]]="","",IF(Tabla1[[#This Row],[Fecha Finalización]] &gt;=TODAY(), DATEDIF(Tabla1[[#This Row],[Fecha de nac]],TODAY(),"y"), ROUNDDOWN((Tabla1[[#This Row],[Fecha Finalización]] -Tabla1[[#This Row],[Fecha de nac]])/365,0)))</f>
        <v/>
      </c>
      <c r="O1022" s="172"/>
      <c r="P1022" s="153"/>
      <c r="Q1022" s="154"/>
      <c r="R1022" s="155"/>
      <c r="S1022" s="155"/>
      <c r="T1022" s="155"/>
      <c r="U1022" s="244" t="str">
        <f>IF(F1022="","",Tabla1[[#This Row],[Fecha Inicio grupo]]+3*7-7)</f>
        <v/>
      </c>
      <c r="V1022" s="245" t="str">
        <f>IF(F1022="","",EDATE(Tabla1[[#This Row],[Fecha Inicio grupo]],3))</f>
        <v/>
      </c>
      <c r="W1022" s="30"/>
      <c r="X1022" s="30"/>
      <c r="Y1022" s="156"/>
      <c r="Z1022" s="156"/>
      <c r="AA1022" s="156"/>
      <c r="AB1022" s="156"/>
      <c r="AC1022" s="156"/>
      <c r="AD1022" s="156"/>
      <c r="AE1022" s="156"/>
      <c r="AF1022" s="156"/>
      <c r="AG1022" s="156"/>
      <c r="AH1022" s="233"/>
      <c r="AI1022" s="233"/>
      <c r="AJ1022" s="234"/>
      <c r="AK1022" s="233"/>
      <c r="AL1022" s="233"/>
      <c r="AM1022" s="233"/>
      <c r="AN1022" s="233"/>
      <c r="AO1022" s="146"/>
      <c r="AP1022" s="247" t="str">
        <f>IF(F1022="","",IFERROR(VLOOKUP(SUBSTITUTE(SUBSTITUTE(Tabla1[[#This Row],[Uso Sistemas]],"T","P"),"N","F"),Parámetros!$M$2:$N$17,2,0),"Completar hasta 3ra sem. para evaluar a Probacionista"))</f>
        <v/>
      </c>
      <c r="AQ1022" s="157"/>
      <c r="AR1022" s="157"/>
      <c r="AS1022" s="157"/>
      <c r="AT1022" s="30"/>
      <c r="AU1022" s="56" t="str">
        <f>CONCATENATE(Tabla1[[#This Row],[sem 01]],Tabla1[[#This Row],[sem 02]],Tabla1[[#This Row],[sem 03]])</f>
        <v/>
      </c>
      <c r="AV1022" s="56"/>
      <c r="AW1022" s="56"/>
      <c r="AX1022" s="249" t="str">
        <f>IF(V1022="","",EOMONTH(EDATE(Tabla1[[#This Row],[Fecha Finalización]],2),0))</f>
        <v/>
      </c>
      <c r="AY1022" s="157"/>
      <c r="AZ1022" s="250" t="str">
        <f>IF(V1022="","",EOMONTH(EDATE(Tabla1[[#This Row],[Fecha Finalización]],3),0))</f>
        <v/>
      </c>
      <c r="BA1022" s="40"/>
      <c r="BB1022" s="40"/>
      <c r="BC1022" s="238"/>
      <c r="BD1022" s="235" t="str">
        <f>IF(F1022="","",Tabla1[[#This Row],[sem 01]]&amp;Tabla1[[#This Row],[sem 02]]&amp;Tabla1[[#This Row],[sem 03]])</f>
        <v/>
      </c>
      <c r="BE1022" s="236"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12"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12"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12" t="str">
        <f>IF(Tabla1[[#This Row],[Fecha Inicio grupo]]="","",IFERROR(VLOOKUP(Tabla1[[#This Row],[Mes de Alta como miembro]],Parámetros!$AM$2:$AN$16,2,0),"01/01/1900"))</f>
        <v/>
      </c>
    </row>
    <row r="1023" spans="1:63" ht="15" customHeight="1">
      <c r="A1023" s="69">
        <v>1020</v>
      </c>
      <c r="B1023" s="147"/>
      <c r="C1023" s="148"/>
      <c r="D1023" s="43"/>
      <c r="E1023" s="149"/>
      <c r="F1023" s="208"/>
      <c r="G1023" s="46"/>
      <c r="H1023" s="166"/>
      <c r="I1023" s="150"/>
      <c r="J1023" s="148"/>
      <c r="K1023" s="169"/>
      <c r="L1023" s="152"/>
      <c r="M1023" s="151"/>
      <c r="N1023" s="240" t="str">
        <f ca="1">IF(Tabla1[[#This Row],[Fecha de nac]]="","",IF(Tabla1[[#This Row],[Fecha Finalización]] &gt;=TODAY(), DATEDIF(Tabla1[[#This Row],[Fecha de nac]],TODAY(),"y"), ROUNDDOWN((Tabla1[[#This Row],[Fecha Finalización]] -Tabla1[[#This Row],[Fecha de nac]])/365,0)))</f>
        <v/>
      </c>
      <c r="O1023" s="172"/>
      <c r="P1023" s="153"/>
      <c r="Q1023" s="154"/>
      <c r="R1023" s="155"/>
      <c r="S1023" s="155"/>
      <c r="T1023" s="155"/>
      <c r="U1023" s="244" t="str">
        <f>IF(F1023="","",Tabla1[[#This Row],[Fecha Inicio grupo]]+3*7-7)</f>
        <v/>
      </c>
      <c r="V1023" s="245" t="str">
        <f>IF(F1023="","",EDATE(Tabla1[[#This Row],[Fecha Inicio grupo]],3))</f>
        <v/>
      </c>
      <c r="W1023" s="30"/>
      <c r="X1023" s="30"/>
      <c r="Y1023" s="156"/>
      <c r="Z1023" s="156"/>
      <c r="AA1023" s="156"/>
      <c r="AB1023" s="156"/>
      <c r="AC1023" s="156"/>
      <c r="AD1023" s="156"/>
      <c r="AE1023" s="156"/>
      <c r="AF1023" s="156"/>
      <c r="AG1023" s="156"/>
      <c r="AH1023" s="233"/>
      <c r="AI1023" s="233"/>
      <c r="AJ1023" s="234"/>
      <c r="AK1023" s="233"/>
      <c r="AL1023" s="233"/>
      <c r="AM1023" s="233"/>
      <c r="AN1023" s="233"/>
      <c r="AO1023" s="146"/>
      <c r="AP1023" s="247" t="str">
        <f>IF(F1023="","",IFERROR(VLOOKUP(SUBSTITUTE(SUBSTITUTE(Tabla1[[#This Row],[Uso Sistemas]],"T","P"),"N","F"),Parámetros!$M$2:$N$17,2,0),"Completar hasta 3ra sem. para evaluar a Probacionista"))</f>
        <v/>
      </c>
      <c r="AQ1023" s="157"/>
      <c r="AR1023" s="157"/>
      <c r="AS1023" s="157"/>
      <c r="AT1023" s="30"/>
      <c r="AU1023" s="56" t="str">
        <f>CONCATENATE(Tabla1[[#This Row],[sem 01]],Tabla1[[#This Row],[sem 02]],Tabla1[[#This Row],[sem 03]])</f>
        <v/>
      </c>
      <c r="AV1023" s="56"/>
      <c r="AW1023" s="56"/>
      <c r="AX1023" s="249" t="str">
        <f>IF(V1023="","",EOMONTH(EDATE(Tabla1[[#This Row],[Fecha Finalización]],2),0))</f>
        <v/>
      </c>
      <c r="AY1023" s="157"/>
      <c r="AZ1023" s="250" t="str">
        <f>IF(V1023="","",EOMONTH(EDATE(Tabla1[[#This Row],[Fecha Finalización]],3),0))</f>
        <v/>
      </c>
      <c r="BA1023" s="40"/>
      <c r="BB1023" s="40"/>
      <c r="BC1023" s="238"/>
      <c r="BD1023" s="235" t="str">
        <f>IF(F1023="","",Tabla1[[#This Row],[sem 01]]&amp;Tabla1[[#This Row],[sem 02]]&amp;Tabla1[[#This Row],[sem 03]])</f>
        <v/>
      </c>
      <c r="BE1023" s="236"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12"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12"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12" t="str">
        <f>IF(Tabla1[[#This Row],[Fecha Inicio grupo]]="","",IFERROR(VLOOKUP(Tabla1[[#This Row],[Mes de Alta como miembro]],Parámetros!$AM$2:$AN$16,2,0),"01/01/1900"))</f>
        <v/>
      </c>
    </row>
    <row r="1024" spans="1:63" ht="15" customHeight="1">
      <c r="A1024" s="69">
        <v>1021</v>
      </c>
      <c r="B1024" s="147"/>
      <c r="C1024" s="148"/>
      <c r="D1024" s="43"/>
      <c r="E1024" s="149"/>
      <c r="F1024" s="208"/>
      <c r="G1024" s="46"/>
      <c r="H1024" s="166"/>
      <c r="I1024" s="150"/>
      <c r="J1024" s="148"/>
      <c r="K1024" s="169"/>
      <c r="L1024" s="152"/>
      <c r="M1024" s="151"/>
      <c r="N1024" s="240" t="str">
        <f ca="1">IF(Tabla1[[#This Row],[Fecha de nac]]="","",IF(Tabla1[[#This Row],[Fecha Finalización]] &gt;=TODAY(), DATEDIF(Tabla1[[#This Row],[Fecha de nac]],TODAY(),"y"), ROUNDDOWN((Tabla1[[#This Row],[Fecha Finalización]] -Tabla1[[#This Row],[Fecha de nac]])/365,0)))</f>
        <v/>
      </c>
      <c r="O1024" s="172"/>
      <c r="P1024" s="153"/>
      <c r="Q1024" s="154"/>
      <c r="R1024" s="155"/>
      <c r="S1024" s="155"/>
      <c r="T1024" s="155"/>
      <c r="U1024" s="244" t="str">
        <f>IF(F1024="","",Tabla1[[#This Row],[Fecha Inicio grupo]]+3*7-7)</f>
        <v/>
      </c>
      <c r="V1024" s="245" t="str">
        <f>IF(F1024="","",EDATE(Tabla1[[#This Row],[Fecha Inicio grupo]],3))</f>
        <v/>
      </c>
      <c r="W1024" s="30"/>
      <c r="X1024" s="30"/>
      <c r="Y1024" s="156"/>
      <c r="Z1024" s="156"/>
      <c r="AA1024" s="156"/>
      <c r="AB1024" s="156"/>
      <c r="AC1024" s="156"/>
      <c r="AD1024" s="156"/>
      <c r="AE1024" s="156"/>
      <c r="AF1024" s="156"/>
      <c r="AG1024" s="156"/>
      <c r="AH1024" s="233"/>
      <c r="AI1024" s="233"/>
      <c r="AJ1024" s="234"/>
      <c r="AK1024" s="233"/>
      <c r="AL1024" s="233"/>
      <c r="AM1024" s="233"/>
      <c r="AN1024" s="233"/>
      <c r="AO1024" s="146"/>
      <c r="AP1024" s="247" t="str">
        <f>IF(F1024="","",IFERROR(VLOOKUP(SUBSTITUTE(SUBSTITUTE(Tabla1[[#This Row],[Uso Sistemas]],"T","P"),"N","F"),Parámetros!$M$2:$N$17,2,0),"Completar hasta 3ra sem. para evaluar a Probacionista"))</f>
        <v/>
      </c>
      <c r="AQ1024" s="157"/>
      <c r="AR1024" s="157"/>
      <c r="AS1024" s="157"/>
      <c r="AT1024" s="30"/>
      <c r="AU1024" s="56" t="str">
        <f>CONCATENATE(Tabla1[[#This Row],[sem 01]],Tabla1[[#This Row],[sem 02]],Tabla1[[#This Row],[sem 03]])</f>
        <v/>
      </c>
      <c r="AV1024" s="56"/>
      <c r="AW1024" s="56"/>
      <c r="AX1024" s="249" t="str">
        <f>IF(V1024="","",EOMONTH(EDATE(Tabla1[[#This Row],[Fecha Finalización]],2),0))</f>
        <v/>
      </c>
      <c r="AY1024" s="157"/>
      <c r="AZ1024" s="250" t="str">
        <f>IF(V1024="","",EOMONTH(EDATE(Tabla1[[#This Row],[Fecha Finalización]],3),0))</f>
        <v/>
      </c>
      <c r="BA1024" s="40"/>
      <c r="BB1024" s="40"/>
      <c r="BC1024" s="238"/>
      <c r="BD1024" s="235" t="str">
        <f>IF(F1024="","",Tabla1[[#This Row],[sem 01]]&amp;Tabla1[[#This Row],[sem 02]]&amp;Tabla1[[#This Row],[sem 03]])</f>
        <v/>
      </c>
      <c r="BE1024" s="236"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12"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12"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12" t="str">
        <f>IF(Tabla1[[#This Row],[Fecha Inicio grupo]]="","",IFERROR(VLOOKUP(Tabla1[[#This Row],[Mes de Alta como miembro]],Parámetros!$AM$2:$AN$16,2,0),"01/01/1900"))</f>
        <v/>
      </c>
    </row>
    <row r="1025" spans="1:63" ht="15" customHeight="1">
      <c r="A1025" s="69">
        <v>1022</v>
      </c>
      <c r="B1025" s="147"/>
      <c r="C1025" s="148"/>
      <c r="D1025" s="43"/>
      <c r="E1025" s="149"/>
      <c r="F1025" s="208"/>
      <c r="G1025" s="46"/>
      <c r="H1025" s="166"/>
      <c r="I1025" s="150"/>
      <c r="J1025" s="148"/>
      <c r="K1025" s="169"/>
      <c r="L1025" s="152"/>
      <c r="M1025" s="151"/>
      <c r="N1025" s="240" t="str">
        <f ca="1">IF(Tabla1[[#This Row],[Fecha de nac]]="","",IF(Tabla1[[#This Row],[Fecha Finalización]] &gt;=TODAY(), DATEDIF(Tabla1[[#This Row],[Fecha de nac]],TODAY(),"y"), ROUNDDOWN((Tabla1[[#This Row],[Fecha Finalización]] -Tabla1[[#This Row],[Fecha de nac]])/365,0)))</f>
        <v/>
      </c>
      <c r="O1025" s="172"/>
      <c r="P1025" s="153"/>
      <c r="Q1025" s="154"/>
      <c r="R1025" s="155"/>
      <c r="S1025" s="155"/>
      <c r="T1025" s="155"/>
      <c r="U1025" s="244" t="str">
        <f>IF(F1025="","",Tabla1[[#This Row],[Fecha Inicio grupo]]+3*7-7)</f>
        <v/>
      </c>
      <c r="V1025" s="245" t="str">
        <f>IF(F1025="","",EDATE(Tabla1[[#This Row],[Fecha Inicio grupo]],3))</f>
        <v/>
      </c>
      <c r="W1025" s="30"/>
      <c r="X1025" s="30"/>
      <c r="Y1025" s="156"/>
      <c r="Z1025" s="156"/>
      <c r="AA1025" s="156"/>
      <c r="AB1025" s="156"/>
      <c r="AC1025" s="156"/>
      <c r="AD1025" s="156"/>
      <c r="AE1025" s="156"/>
      <c r="AF1025" s="156"/>
      <c r="AG1025" s="156"/>
      <c r="AH1025" s="233"/>
      <c r="AI1025" s="233"/>
      <c r="AJ1025" s="234"/>
      <c r="AK1025" s="233"/>
      <c r="AL1025" s="233"/>
      <c r="AM1025" s="233"/>
      <c r="AN1025" s="233"/>
      <c r="AO1025" s="146"/>
      <c r="AP1025" s="247" t="str">
        <f>IF(F1025="","",IFERROR(VLOOKUP(SUBSTITUTE(SUBSTITUTE(Tabla1[[#This Row],[Uso Sistemas]],"T","P"),"N","F"),Parámetros!$M$2:$N$17,2,0),"Completar hasta 3ra sem. para evaluar a Probacionista"))</f>
        <v/>
      </c>
      <c r="AQ1025" s="157"/>
      <c r="AR1025" s="157"/>
      <c r="AS1025" s="157"/>
      <c r="AT1025" s="30"/>
      <c r="AU1025" s="56" t="str">
        <f>CONCATENATE(Tabla1[[#This Row],[sem 01]],Tabla1[[#This Row],[sem 02]],Tabla1[[#This Row],[sem 03]])</f>
        <v/>
      </c>
      <c r="AV1025" s="56"/>
      <c r="AW1025" s="56"/>
      <c r="AX1025" s="249" t="str">
        <f>IF(V1025="","",EOMONTH(EDATE(Tabla1[[#This Row],[Fecha Finalización]],2),0))</f>
        <v/>
      </c>
      <c r="AY1025" s="157"/>
      <c r="AZ1025" s="250" t="str">
        <f>IF(V1025="","",EOMONTH(EDATE(Tabla1[[#This Row],[Fecha Finalización]],3),0))</f>
        <v/>
      </c>
      <c r="BA1025" s="40"/>
      <c r="BB1025" s="40"/>
      <c r="BC1025" s="238"/>
      <c r="BD1025" s="235" t="str">
        <f>IF(F1025="","",Tabla1[[#This Row],[sem 01]]&amp;Tabla1[[#This Row],[sem 02]]&amp;Tabla1[[#This Row],[sem 03]])</f>
        <v/>
      </c>
      <c r="BE1025" s="236"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12"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12"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12" t="str">
        <f>IF(Tabla1[[#This Row],[Fecha Inicio grupo]]="","",IFERROR(VLOOKUP(Tabla1[[#This Row],[Mes de Alta como miembro]],Parámetros!$AM$2:$AN$16,2,0),"01/01/1900"))</f>
        <v/>
      </c>
    </row>
    <row r="1026" spans="1:63" ht="15" customHeight="1">
      <c r="A1026" s="69">
        <v>1023</v>
      </c>
      <c r="B1026" s="147"/>
      <c r="C1026" s="148"/>
      <c r="D1026" s="43"/>
      <c r="E1026" s="149"/>
      <c r="F1026" s="208"/>
      <c r="G1026" s="46"/>
      <c r="H1026" s="166"/>
      <c r="I1026" s="150"/>
      <c r="J1026" s="148"/>
      <c r="K1026" s="169"/>
      <c r="L1026" s="152"/>
      <c r="M1026" s="151"/>
      <c r="N1026" s="240" t="str">
        <f ca="1">IF(Tabla1[[#This Row],[Fecha de nac]]="","",IF(Tabla1[[#This Row],[Fecha Finalización]] &gt;=TODAY(), DATEDIF(Tabla1[[#This Row],[Fecha de nac]],TODAY(),"y"), ROUNDDOWN((Tabla1[[#This Row],[Fecha Finalización]] -Tabla1[[#This Row],[Fecha de nac]])/365,0)))</f>
        <v/>
      </c>
      <c r="O1026" s="172"/>
      <c r="P1026" s="153"/>
      <c r="Q1026" s="154"/>
      <c r="R1026" s="155"/>
      <c r="S1026" s="155"/>
      <c r="T1026" s="155"/>
      <c r="U1026" s="244" t="str">
        <f>IF(F1026="","",Tabla1[[#This Row],[Fecha Inicio grupo]]+3*7-7)</f>
        <v/>
      </c>
      <c r="V1026" s="245" t="str">
        <f>IF(F1026="","",EDATE(Tabla1[[#This Row],[Fecha Inicio grupo]],3))</f>
        <v/>
      </c>
      <c r="W1026" s="30"/>
      <c r="X1026" s="30"/>
      <c r="Y1026" s="156"/>
      <c r="Z1026" s="156"/>
      <c r="AA1026" s="156"/>
      <c r="AB1026" s="156"/>
      <c r="AC1026" s="156"/>
      <c r="AD1026" s="156"/>
      <c r="AE1026" s="156"/>
      <c r="AF1026" s="156"/>
      <c r="AG1026" s="156"/>
      <c r="AH1026" s="233"/>
      <c r="AI1026" s="233"/>
      <c r="AJ1026" s="234"/>
      <c r="AK1026" s="233"/>
      <c r="AL1026" s="233"/>
      <c r="AM1026" s="233"/>
      <c r="AN1026" s="233"/>
      <c r="AO1026" s="146"/>
      <c r="AP1026" s="247" t="str">
        <f>IF(F1026="","",IFERROR(VLOOKUP(SUBSTITUTE(SUBSTITUTE(Tabla1[[#This Row],[Uso Sistemas]],"T","P"),"N","F"),Parámetros!$M$2:$N$17,2,0),"Completar hasta 3ra sem. para evaluar a Probacionista"))</f>
        <v/>
      </c>
      <c r="AQ1026" s="157"/>
      <c r="AR1026" s="157"/>
      <c r="AS1026" s="157"/>
      <c r="AT1026" s="30"/>
      <c r="AU1026" s="56" t="str">
        <f>CONCATENATE(Tabla1[[#This Row],[sem 01]],Tabla1[[#This Row],[sem 02]],Tabla1[[#This Row],[sem 03]])</f>
        <v/>
      </c>
      <c r="AV1026" s="56"/>
      <c r="AW1026" s="56"/>
      <c r="AX1026" s="249" t="str">
        <f>IF(V1026="","",EOMONTH(EDATE(Tabla1[[#This Row],[Fecha Finalización]],2),0))</f>
        <v/>
      </c>
      <c r="AY1026" s="157"/>
      <c r="AZ1026" s="250" t="str">
        <f>IF(V1026="","",EOMONTH(EDATE(Tabla1[[#This Row],[Fecha Finalización]],3),0))</f>
        <v/>
      </c>
      <c r="BA1026" s="40"/>
      <c r="BB1026" s="40"/>
      <c r="BC1026" s="238"/>
      <c r="BD1026" s="235" t="str">
        <f>IF(F1026="","",Tabla1[[#This Row],[sem 01]]&amp;Tabla1[[#This Row],[sem 02]]&amp;Tabla1[[#This Row],[sem 03]])</f>
        <v/>
      </c>
      <c r="BE1026" s="236"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12"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12"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12" t="str">
        <f>IF(Tabla1[[#This Row],[Fecha Inicio grupo]]="","",IFERROR(VLOOKUP(Tabla1[[#This Row],[Mes de Alta como miembro]],Parámetros!$AM$2:$AN$16,2,0),"01/01/1900"))</f>
        <v/>
      </c>
    </row>
    <row r="1027" spans="1:63" ht="15" customHeight="1">
      <c r="A1027" s="69">
        <v>1024</v>
      </c>
      <c r="B1027" s="147"/>
      <c r="C1027" s="148"/>
      <c r="D1027" s="43"/>
      <c r="E1027" s="149"/>
      <c r="F1027" s="208"/>
      <c r="G1027" s="46"/>
      <c r="H1027" s="166"/>
      <c r="I1027" s="150"/>
      <c r="J1027" s="148"/>
      <c r="K1027" s="169"/>
      <c r="L1027" s="152"/>
      <c r="M1027" s="151"/>
      <c r="N1027" s="240" t="str">
        <f ca="1">IF(Tabla1[[#This Row],[Fecha de nac]]="","",IF(Tabla1[[#This Row],[Fecha Finalización]] &gt;=TODAY(), DATEDIF(Tabla1[[#This Row],[Fecha de nac]],TODAY(),"y"), ROUNDDOWN((Tabla1[[#This Row],[Fecha Finalización]] -Tabla1[[#This Row],[Fecha de nac]])/365,0)))</f>
        <v/>
      </c>
      <c r="O1027" s="172"/>
      <c r="P1027" s="153"/>
      <c r="Q1027" s="154"/>
      <c r="R1027" s="155"/>
      <c r="S1027" s="155"/>
      <c r="T1027" s="155"/>
      <c r="U1027" s="244" t="str">
        <f>IF(F1027="","",Tabla1[[#This Row],[Fecha Inicio grupo]]+3*7-7)</f>
        <v/>
      </c>
      <c r="V1027" s="245" t="str">
        <f>IF(F1027="","",EDATE(Tabla1[[#This Row],[Fecha Inicio grupo]],3))</f>
        <v/>
      </c>
      <c r="W1027" s="30"/>
      <c r="X1027" s="30"/>
      <c r="Y1027" s="156"/>
      <c r="Z1027" s="156"/>
      <c r="AA1027" s="156"/>
      <c r="AB1027" s="156"/>
      <c r="AC1027" s="156"/>
      <c r="AD1027" s="156"/>
      <c r="AE1027" s="156"/>
      <c r="AF1027" s="156"/>
      <c r="AG1027" s="156"/>
      <c r="AH1027" s="233"/>
      <c r="AI1027" s="233"/>
      <c r="AJ1027" s="234"/>
      <c r="AK1027" s="233"/>
      <c r="AL1027" s="233"/>
      <c r="AM1027" s="233"/>
      <c r="AN1027" s="233"/>
      <c r="AO1027" s="146"/>
      <c r="AP1027" s="247" t="str">
        <f>IF(F1027="","",IFERROR(VLOOKUP(SUBSTITUTE(SUBSTITUTE(Tabla1[[#This Row],[Uso Sistemas]],"T","P"),"N","F"),Parámetros!$M$2:$N$17,2,0),"Completar hasta 3ra sem. para evaluar a Probacionista"))</f>
        <v/>
      </c>
      <c r="AQ1027" s="157"/>
      <c r="AR1027" s="157"/>
      <c r="AS1027" s="157"/>
      <c r="AT1027" s="30"/>
      <c r="AU1027" s="56" t="str">
        <f>CONCATENATE(Tabla1[[#This Row],[sem 01]],Tabla1[[#This Row],[sem 02]],Tabla1[[#This Row],[sem 03]])</f>
        <v/>
      </c>
      <c r="AV1027" s="56"/>
      <c r="AW1027" s="56"/>
      <c r="AX1027" s="249" t="str">
        <f>IF(V1027="","",EOMONTH(EDATE(Tabla1[[#This Row],[Fecha Finalización]],2),0))</f>
        <v/>
      </c>
      <c r="AY1027" s="157"/>
      <c r="AZ1027" s="250" t="str">
        <f>IF(V1027="","",EOMONTH(EDATE(Tabla1[[#This Row],[Fecha Finalización]],3),0))</f>
        <v/>
      </c>
      <c r="BA1027" s="40"/>
      <c r="BB1027" s="40"/>
      <c r="BC1027" s="238"/>
      <c r="BD1027" s="235" t="str">
        <f>IF(F1027="","",Tabla1[[#This Row],[sem 01]]&amp;Tabla1[[#This Row],[sem 02]]&amp;Tabla1[[#This Row],[sem 03]])</f>
        <v/>
      </c>
      <c r="BE1027" s="236"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12"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12"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12" t="str">
        <f>IF(Tabla1[[#This Row],[Fecha Inicio grupo]]="","",IFERROR(VLOOKUP(Tabla1[[#This Row],[Mes de Alta como miembro]],Parámetros!$AM$2:$AN$16,2,0),"01/01/1900"))</f>
        <v/>
      </c>
    </row>
    <row r="1028" spans="1:63" ht="15" customHeight="1">
      <c r="A1028" s="69">
        <v>1025</v>
      </c>
      <c r="B1028" s="147"/>
      <c r="C1028" s="148"/>
      <c r="D1028" s="43"/>
      <c r="E1028" s="149"/>
      <c r="F1028" s="208"/>
      <c r="G1028" s="46"/>
      <c r="H1028" s="166"/>
      <c r="I1028" s="150"/>
      <c r="J1028" s="148"/>
      <c r="K1028" s="169"/>
      <c r="L1028" s="152"/>
      <c r="M1028" s="151"/>
      <c r="N1028" s="240" t="str">
        <f ca="1">IF(Tabla1[[#This Row],[Fecha de nac]]="","",IF(Tabla1[[#This Row],[Fecha Finalización]] &gt;=TODAY(), DATEDIF(Tabla1[[#This Row],[Fecha de nac]],TODAY(),"y"), ROUNDDOWN((Tabla1[[#This Row],[Fecha Finalización]] -Tabla1[[#This Row],[Fecha de nac]])/365,0)))</f>
        <v/>
      </c>
      <c r="O1028" s="172"/>
      <c r="P1028" s="153"/>
      <c r="Q1028" s="154"/>
      <c r="R1028" s="155"/>
      <c r="S1028" s="155"/>
      <c r="T1028" s="155"/>
      <c r="U1028" s="244" t="str">
        <f>IF(F1028="","",Tabla1[[#This Row],[Fecha Inicio grupo]]+3*7-7)</f>
        <v/>
      </c>
      <c r="V1028" s="245" t="str">
        <f>IF(F1028="","",EDATE(Tabla1[[#This Row],[Fecha Inicio grupo]],3))</f>
        <v/>
      </c>
      <c r="W1028" s="30"/>
      <c r="X1028" s="30"/>
      <c r="Y1028" s="156"/>
      <c r="Z1028" s="156"/>
      <c r="AA1028" s="156"/>
      <c r="AB1028" s="156"/>
      <c r="AC1028" s="156"/>
      <c r="AD1028" s="156"/>
      <c r="AE1028" s="156"/>
      <c r="AF1028" s="156"/>
      <c r="AG1028" s="156"/>
      <c r="AH1028" s="233"/>
      <c r="AI1028" s="233"/>
      <c r="AJ1028" s="234"/>
      <c r="AK1028" s="233"/>
      <c r="AL1028" s="233"/>
      <c r="AM1028" s="233"/>
      <c r="AN1028" s="233"/>
      <c r="AO1028" s="146"/>
      <c r="AP1028" s="247" t="str">
        <f>IF(F1028="","",IFERROR(VLOOKUP(SUBSTITUTE(SUBSTITUTE(Tabla1[[#This Row],[Uso Sistemas]],"T","P"),"N","F"),Parámetros!$M$2:$N$17,2,0),"Completar hasta 3ra sem. para evaluar a Probacionista"))</f>
        <v/>
      </c>
      <c r="AQ1028" s="157"/>
      <c r="AR1028" s="157"/>
      <c r="AS1028" s="157"/>
      <c r="AT1028" s="30"/>
      <c r="AU1028" s="56" t="str">
        <f>CONCATENATE(Tabla1[[#This Row],[sem 01]],Tabla1[[#This Row],[sem 02]],Tabla1[[#This Row],[sem 03]])</f>
        <v/>
      </c>
      <c r="AV1028" s="56"/>
      <c r="AW1028" s="56"/>
      <c r="AX1028" s="249" t="str">
        <f>IF(V1028="","",EOMONTH(EDATE(Tabla1[[#This Row],[Fecha Finalización]],2),0))</f>
        <v/>
      </c>
      <c r="AY1028" s="157"/>
      <c r="AZ1028" s="250" t="str">
        <f>IF(V1028="","",EOMONTH(EDATE(Tabla1[[#This Row],[Fecha Finalización]],3),0))</f>
        <v/>
      </c>
      <c r="BA1028" s="40"/>
      <c r="BB1028" s="40"/>
      <c r="BC1028" s="238"/>
      <c r="BD1028" s="235" t="str">
        <f>IF(F1028="","",Tabla1[[#This Row],[sem 01]]&amp;Tabla1[[#This Row],[sem 02]]&amp;Tabla1[[#This Row],[sem 03]])</f>
        <v/>
      </c>
      <c r="BE1028" s="236"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12"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12"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12" t="str">
        <f>IF(Tabla1[[#This Row],[Fecha Inicio grupo]]="","",IFERROR(VLOOKUP(Tabla1[[#This Row],[Mes de Alta como miembro]],Parámetros!$AM$2:$AN$16,2,0),"01/01/1900"))</f>
        <v/>
      </c>
    </row>
    <row r="1029" spans="1:63" ht="15" customHeight="1">
      <c r="A1029" s="69">
        <v>1026</v>
      </c>
      <c r="B1029" s="147"/>
      <c r="C1029" s="148"/>
      <c r="D1029" s="43"/>
      <c r="E1029" s="149"/>
      <c r="F1029" s="208"/>
      <c r="G1029" s="46"/>
      <c r="H1029" s="166"/>
      <c r="I1029" s="150"/>
      <c r="J1029" s="148"/>
      <c r="K1029" s="169"/>
      <c r="L1029" s="152"/>
      <c r="M1029" s="151"/>
      <c r="N1029" s="240" t="str">
        <f ca="1">IF(Tabla1[[#This Row],[Fecha de nac]]="","",IF(Tabla1[[#This Row],[Fecha Finalización]] &gt;=TODAY(), DATEDIF(Tabla1[[#This Row],[Fecha de nac]],TODAY(),"y"), ROUNDDOWN((Tabla1[[#This Row],[Fecha Finalización]] -Tabla1[[#This Row],[Fecha de nac]])/365,0)))</f>
        <v/>
      </c>
      <c r="O1029" s="172"/>
      <c r="P1029" s="153"/>
      <c r="Q1029" s="154"/>
      <c r="R1029" s="155"/>
      <c r="S1029" s="155"/>
      <c r="T1029" s="155"/>
      <c r="U1029" s="244" t="str">
        <f>IF(F1029="","",Tabla1[[#This Row],[Fecha Inicio grupo]]+3*7-7)</f>
        <v/>
      </c>
      <c r="V1029" s="245" t="str">
        <f>IF(F1029="","",EDATE(Tabla1[[#This Row],[Fecha Inicio grupo]],3))</f>
        <v/>
      </c>
      <c r="W1029" s="30"/>
      <c r="X1029" s="30"/>
      <c r="Y1029" s="156"/>
      <c r="Z1029" s="156"/>
      <c r="AA1029" s="156"/>
      <c r="AB1029" s="156"/>
      <c r="AC1029" s="156"/>
      <c r="AD1029" s="156"/>
      <c r="AE1029" s="156"/>
      <c r="AF1029" s="156"/>
      <c r="AG1029" s="156"/>
      <c r="AH1029" s="233"/>
      <c r="AI1029" s="233"/>
      <c r="AJ1029" s="234"/>
      <c r="AK1029" s="233"/>
      <c r="AL1029" s="233"/>
      <c r="AM1029" s="233"/>
      <c r="AN1029" s="233"/>
      <c r="AO1029" s="146"/>
      <c r="AP1029" s="247" t="str">
        <f>IF(F1029="","",IFERROR(VLOOKUP(SUBSTITUTE(SUBSTITUTE(Tabla1[[#This Row],[Uso Sistemas]],"T","P"),"N","F"),Parámetros!$M$2:$N$17,2,0),"Completar hasta 3ra sem. para evaluar a Probacionista"))</f>
        <v/>
      </c>
      <c r="AQ1029" s="157"/>
      <c r="AR1029" s="157"/>
      <c r="AS1029" s="157"/>
      <c r="AT1029" s="30"/>
      <c r="AU1029" s="56" t="str">
        <f>CONCATENATE(Tabla1[[#This Row],[sem 01]],Tabla1[[#This Row],[sem 02]],Tabla1[[#This Row],[sem 03]])</f>
        <v/>
      </c>
      <c r="AV1029" s="56"/>
      <c r="AW1029" s="56"/>
      <c r="AX1029" s="249" t="str">
        <f>IF(V1029="","",EOMONTH(EDATE(Tabla1[[#This Row],[Fecha Finalización]],2),0))</f>
        <v/>
      </c>
      <c r="AY1029" s="157"/>
      <c r="AZ1029" s="250" t="str">
        <f>IF(V1029="","",EOMONTH(EDATE(Tabla1[[#This Row],[Fecha Finalización]],3),0))</f>
        <v/>
      </c>
      <c r="BA1029" s="40"/>
      <c r="BB1029" s="40"/>
      <c r="BC1029" s="238"/>
      <c r="BD1029" s="235" t="str">
        <f>IF(F1029="","",Tabla1[[#This Row],[sem 01]]&amp;Tabla1[[#This Row],[sem 02]]&amp;Tabla1[[#This Row],[sem 03]])</f>
        <v/>
      </c>
      <c r="BE1029" s="236"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12"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12"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12" t="str">
        <f>IF(Tabla1[[#This Row],[Fecha Inicio grupo]]="","",IFERROR(VLOOKUP(Tabla1[[#This Row],[Mes de Alta como miembro]],Parámetros!$AM$2:$AN$16,2,0),"01/01/1900"))</f>
        <v/>
      </c>
    </row>
    <row r="1030" spans="1:63" ht="15" customHeight="1">
      <c r="A1030" s="69">
        <v>1027</v>
      </c>
      <c r="B1030" s="147"/>
      <c r="C1030" s="148"/>
      <c r="D1030" s="43"/>
      <c r="E1030" s="149"/>
      <c r="F1030" s="208"/>
      <c r="G1030" s="46"/>
      <c r="H1030" s="166"/>
      <c r="I1030" s="150"/>
      <c r="J1030" s="148"/>
      <c r="K1030" s="169"/>
      <c r="L1030" s="152"/>
      <c r="M1030" s="151"/>
      <c r="N1030" s="240" t="str">
        <f ca="1">IF(Tabla1[[#This Row],[Fecha de nac]]="","",IF(Tabla1[[#This Row],[Fecha Finalización]] &gt;=TODAY(), DATEDIF(Tabla1[[#This Row],[Fecha de nac]],TODAY(),"y"), ROUNDDOWN((Tabla1[[#This Row],[Fecha Finalización]] -Tabla1[[#This Row],[Fecha de nac]])/365,0)))</f>
        <v/>
      </c>
      <c r="O1030" s="172"/>
      <c r="P1030" s="153"/>
      <c r="Q1030" s="154"/>
      <c r="R1030" s="155"/>
      <c r="S1030" s="155"/>
      <c r="T1030" s="155"/>
      <c r="U1030" s="244" t="str">
        <f>IF(F1030="","",Tabla1[[#This Row],[Fecha Inicio grupo]]+3*7-7)</f>
        <v/>
      </c>
      <c r="V1030" s="245" t="str">
        <f>IF(F1030="","",EDATE(Tabla1[[#This Row],[Fecha Inicio grupo]],3))</f>
        <v/>
      </c>
      <c r="W1030" s="30"/>
      <c r="X1030" s="30"/>
      <c r="Y1030" s="156"/>
      <c r="Z1030" s="156"/>
      <c r="AA1030" s="156"/>
      <c r="AB1030" s="156"/>
      <c r="AC1030" s="156"/>
      <c r="AD1030" s="156"/>
      <c r="AE1030" s="156"/>
      <c r="AF1030" s="156"/>
      <c r="AG1030" s="156"/>
      <c r="AH1030" s="233"/>
      <c r="AI1030" s="233"/>
      <c r="AJ1030" s="234"/>
      <c r="AK1030" s="233"/>
      <c r="AL1030" s="233"/>
      <c r="AM1030" s="233"/>
      <c r="AN1030" s="233"/>
      <c r="AO1030" s="146"/>
      <c r="AP1030" s="247" t="str">
        <f>IF(F1030="","",IFERROR(VLOOKUP(SUBSTITUTE(SUBSTITUTE(Tabla1[[#This Row],[Uso Sistemas]],"T","P"),"N","F"),Parámetros!$M$2:$N$17,2,0),"Completar hasta 3ra sem. para evaluar a Probacionista"))</f>
        <v/>
      </c>
      <c r="AQ1030" s="157"/>
      <c r="AR1030" s="157"/>
      <c r="AS1030" s="157"/>
      <c r="AT1030" s="30"/>
      <c r="AU1030" s="56" t="str">
        <f>CONCATENATE(Tabla1[[#This Row],[sem 01]],Tabla1[[#This Row],[sem 02]],Tabla1[[#This Row],[sem 03]])</f>
        <v/>
      </c>
      <c r="AV1030" s="56"/>
      <c r="AW1030" s="56"/>
      <c r="AX1030" s="249" t="str">
        <f>IF(V1030="","",EOMONTH(EDATE(Tabla1[[#This Row],[Fecha Finalización]],2),0))</f>
        <v/>
      </c>
      <c r="AY1030" s="157"/>
      <c r="AZ1030" s="250" t="str">
        <f>IF(V1030="","",EOMONTH(EDATE(Tabla1[[#This Row],[Fecha Finalización]],3),0))</f>
        <v/>
      </c>
      <c r="BA1030" s="40"/>
      <c r="BB1030" s="40"/>
      <c r="BC1030" s="238"/>
      <c r="BD1030" s="235" t="str">
        <f>IF(F1030="","",Tabla1[[#This Row],[sem 01]]&amp;Tabla1[[#This Row],[sem 02]]&amp;Tabla1[[#This Row],[sem 03]])</f>
        <v/>
      </c>
      <c r="BE1030" s="236"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12"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12"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12" t="str">
        <f>IF(Tabla1[[#This Row],[Fecha Inicio grupo]]="","",IFERROR(VLOOKUP(Tabla1[[#This Row],[Mes de Alta como miembro]],Parámetros!$AM$2:$AN$16,2,0),"01/01/1900"))</f>
        <v/>
      </c>
    </row>
    <row r="1031" spans="1:63" ht="15" customHeight="1">
      <c r="A1031" s="69">
        <v>1028</v>
      </c>
      <c r="B1031" s="147"/>
      <c r="C1031" s="148"/>
      <c r="D1031" s="43"/>
      <c r="E1031" s="149"/>
      <c r="F1031" s="208"/>
      <c r="G1031" s="46"/>
      <c r="H1031" s="166"/>
      <c r="I1031" s="150"/>
      <c r="J1031" s="148"/>
      <c r="K1031" s="169"/>
      <c r="L1031" s="152"/>
      <c r="M1031" s="151"/>
      <c r="N1031" s="240" t="str">
        <f ca="1">IF(Tabla1[[#This Row],[Fecha de nac]]="","",IF(Tabla1[[#This Row],[Fecha Finalización]] &gt;=TODAY(), DATEDIF(Tabla1[[#This Row],[Fecha de nac]],TODAY(),"y"), ROUNDDOWN((Tabla1[[#This Row],[Fecha Finalización]] -Tabla1[[#This Row],[Fecha de nac]])/365,0)))</f>
        <v/>
      </c>
      <c r="O1031" s="172"/>
      <c r="P1031" s="153"/>
      <c r="Q1031" s="154"/>
      <c r="R1031" s="155"/>
      <c r="S1031" s="155"/>
      <c r="T1031" s="155"/>
      <c r="U1031" s="244" t="str">
        <f>IF(F1031="","",Tabla1[[#This Row],[Fecha Inicio grupo]]+3*7-7)</f>
        <v/>
      </c>
      <c r="V1031" s="245" t="str">
        <f>IF(F1031="","",EDATE(Tabla1[[#This Row],[Fecha Inicio grupo]],3))</f>
        <v/>
      </c>
      <c r="W1031" s="30"/>
      <c r="X1031" s="30"/>
      <c r="Y1031" s="156"/>
      <c r="Z1031" s="156"/>
      <c r="AA1031" s="156"/>
      <c r="AB1031" s="156"/>
      <c r="AC1031" s="156"/>
      <c r="AD1031" s="156"/>
      <c r="AE1031" s="156"/>
      <c r="AF1031" s="156"/>
      <c r="AG1031" s="156"/>
      <c r="AH1031" s="233"/>
      <c r="AI1031" s="233"/>
      <c r="AJ1031" s="234"/>
      <c r="AK1031" s="233"/>
      <c r="AL1031" s="233"/>
      <c r="AM1031" s="233"/>
      <c r="AN1031" s="233"/>
      <c r="AO1031" s="146"/>
      <c r="AP1031" s="247" t="str">
        <f>IF(F1031="","",IFERROR(VLOOKUP(SUBSTITUTE(SUBSTITUTE(Tabla1[[#This Row],[Uso Sistemas]],"T","P"),"N","F"),Parámetros!$M$2:$N$17,2,0),"Completar hasta 3ra sem. para evaluar a Probacionista"))</f>
        <v/>
      </c>
      <c r="AQ1031" s="157"/>
      <c r="AR1031" s="157"/>
      <c r="AS1031" s="157"/>
      <c r="AT1031" s="30"/>
      <c r="AU1031" s="56" t="str">
        <f>CONCATENATE(Tabla1[[#This Row],[sem 01]],Tabla1[[#This Row],[sem 02]],Tabla1[[#This Row],[sem 03]])</f>
        <v/>
      </c>
      <c r="AV1031" s="56"/>
      <c r="AW1031" s="56"/>
      <c r="AX1031" s="249" t="str">
        <f>IF(V1031="","",EOMONTH(EDATE(Tabla1[[#This Row],[Fecha Finalización]],2),0))</f>
        <v/>
      </c>
      <c r="AY1031" s="157"/>
      <c r="AZ1031" s="250" t="str">
        <f>IF(V1031="","",EOMONTH(EDATE(Tabla1[[#This Row],[Fecha Finalización]],3),0))</f>
        <v/>
      </c>
      <c r="BA1031" s="40"/>
      <c r="BB1031" s="40"/>
      <c r="BC1031" s="238"/>
      <c r="BD1031" s="235" t="str">
        <f>IF(F1031="","",Tabla1[[#This Row],[sem 01]]&amp;Tabla1[[#This Row],[sem 02]]&amp;Tabla1[[#This Row],[sem 03]])</f>
        <v/>
      </c>
      <c r="BE1031" s="236"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12"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12"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12" t="str">
        <f>IF(Tabla1[[#This Row],[Fecha Inicio grupo]]="","",IFERROR(VLOOKUP(Tabla1[[#This Row],[Mes de Alta como miembro]],Parámetros!$AM$2:$AN$16,2,0),"01/01/1900"))</f>
        <v/>
      </c>
    </row>
    <row r="1032" spans="1:63" ht="15" customHeight="1">
      <c r="A1032" s="69">
        <v>1029</v>
      </c>
      <c r="B1032" s="147"/>
      <c r="C1032" s="148"/>
      <c r="D1032" s="43"/>
      <c r="E1032" s="149"/>
      <c r="F1032" s="208"/>
      <c r="G1032" s="46"/>
      <c r="H1032" s="166"/>
      <c r="I1032" s="150"/>
      <c r="J1032" s="148"/>
      <c r="K1032" s="169"/>
      <c r="L1032" s="152"/>
      <c r="M1032" s="151"/>
      <c r="N1032" s="240" t="str">
        <f ca="1">IF(Tabla1[[#This Row],[Fecha de nac]]="","",IF(Tabla1[[#This Row],[Fecha Finalización]] &gt;=TODAY(), DATEDIF(Tabla1[[#This Row],[Fecha de nac]],TODAY(),"y"), ROUNDDOWN((Tabla1[[#This Row],[Fecha Finalización]] -Tabla1[[#This Row],[Fecha de nac]])/365,0)))</f>
        <v/>
      </c>
      <c r="O1032" s="172"/>
      <c r="P1032" s="153"/>
      <c r="Q1032" s="154"/>
      <c r="R1032" s="155"/>
      <c r="S1032" s="155"/>
      <c r="T1032" s="155"/>
      <c r="U1032" s="244" t="str">
        <f>IF(F1032="","",Tabla1[[#This Row],[Fecha Inicio grupo]]+3*7-7)</f>
        <v/>
      </c>
      <c r="V1032" s="245" t="str">
        <f>IF(F1032="","",EDATE(Tabla1[[#This Row],[Fecha Inicio grupo]],3))</f>
        <v/>
      </c>
      <c r="W1032" s="30"/>
      <c r="X1032" s="30"/>
      <c r="Y1032" s="156"/>
      <c r="Z1032" s="156"/>
      <c r="AA1032" s="156"/>
      <c r="AB1032" s="156"/>
      <c r="AC1032" s="156"/>
      <c r="AD1032" s="156"/>
      <c r="AE1032" s="156"/>
      <c r="AF1032" s="156"/>
      <c r="AG1032" s="156"/>
      <c r="AH1032" s="233"/>
      <c r="AI1032" s="233"/>
      <c r="AJ1032" s="234"/>
      <c r="AK1032" s="233"/>
      <c r="AL1032" s="233"/>
      <c r="AM1032" s="233"/>
      <c r="AN1032" s="233"/>
      <c r="AO1032" s="146"/>
      <c r="AP1032" s="247" t="str">
        <f>IF(F1032="","",IFERROR(VLOOKUP(SUBSTITUTE(SUBSTITUTE(Tabla1[[#This Row],[Uso Sistemas]],"T","P"),"N","F"),Parámetros!$M$2:$N$17,2,0),"Completar hasta 3ra sem. para evaluar a Probacionista"))</f>
        <v/>
      </c>
      <c r="AQ1032" s="157"/>
      <c r="AR1032" s="157"/>
      <c r="AS1032" s="157"/>
      <c r="AT1032" s="30"/>
      <c r="AU1032" s="56" t="str">
        <f>CONCATENATE(Tabla1[[#This Row],[sem 01]],Tabla1[[#This Row],[sem 02]],Tabla1[[#This Row],[sem 03]])</f>
        <v/>
      </c>
      <c r="AV1032" s="56"/>
      <c r="AW1032" s="56"/>
      <c r="AX1032" s="249" t="str">
        <f>IF(V1032="","",EOMONTH(EDATE(Tabla1[[#This Row],[Fecha Finalización]],2),0))</f>
        <v/>
      </c>
      <c r="AY1032" s="157"/>
      <c r="AZ1032" s="250" t="str">
        <f>IF(V1032="","",EOMONTH(EDATE(Tabla1[[#This Row],[Fecha Finalización]],3),0))</f>
        <v/>
      </c>
      <c r="BA1032" s="40"/>
      <c r="BB1032" s="40"/>
      <c r="BC1032" s="238"/>
      <c r="BD1032" s="235" t="str">
        <f>IF(F1032="","",Tabla1[[#This Row],[sem 01]]&amp;Tabla1[[#This Row],[sem 02]]&amp;Tabla1[[#This Row],[sem 03]])</f>
        <v/>
      </c>
      <c r="BE1032" s="236"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12"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12"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12" t="str">
        <f>IF(Tabla1[[#This Row],[Fecha Inicio grupo]]="","",IFERROR(VLOOKUP(Tabla1[[#This Row],[Mes de Alta como miembro]],Parámetros!$AM$2:$AN$16,2,0),"01/01/1900"))</f>
        <v/>
      </c>
    </row>
    <row r="1033" spans="1:63" ht="15" customHeight="1">
      <c r="A1033" s="69">
        <v>1030</v>
      </c>
      <c r="B1033" s="147"/>
      <c r="C1033" s="148"/>
      <c r="D1033" s="43"/>
      <c r="E1033" s="149"/>
      <c r="F1033" s="208"/>
      <c r="G1033" s="46"/>
      <c r="H1033" s="166"/>
      <c r="I1033" s="150"/>
      <c r="J1033" s="148"/>
      <c r="K1033" s="169"/>
      <c r="L1033" s="152"/>
      <c r="M1033" s="151"/>
      <c r="N1033" s="240" t="str">
        <f ca="1">IF(Tabla1[[#This Row],[Fecha de nac]]="","",IF(Tabla1[[#This Row],[Fecha Finalización]] &gt;=TODAY(), DATEDIF(Tabla1[[#This Row],[Fecha de nac]],TODAY(),"y"), ROUNDDOWN((Tabla1[[#This Row],[Fecha Finalización]] -Tabla1[[#This Row],[Fecha de nac]])/365,0)))</f>
        <v/>
      </c>
      <c r="O1033" s="172"/>
      <c r="P1033" s="153"/>
      <c r="Q1033" s="154"/>
      <c r="R1033" s="155"/>
      <c r="S1033" s="155"/>
      <c r="T1033" s="155"/>
      <c r="U1033" s="244" t="str">
        <f>IF(F1033="","",Tabla1[[#This Row],[Fecha Inicio grupo]]+3*7-7)</f>
        <v/>
      </c>
      <c r="V1033" s="245" t="str">
        <f>IF(F1033="","",EDATE(Tabla1[[#This Row],[Fecha Inicio grupo]],3))</f>
        <v/>
      </c>
      <c r="W1033" s="30"/>
      <c r="X1033" s="30"/>
      <c r="Y1033" s="156"/>
      <c r="Z1033" s="156"/>
      <c r="AA1033" s="156"/>
      <c r="AB1033" s="156"/>
      <c r="AC1033" s="156"/>
      <c r="AD1033" s="156"/>
      <c r="AE1033" s="156"/>
      <c r="AF1033" s="156"/>
      <c r="AG1033" s="156"/>
      <c r="AH1033" s="233"/>
      <c r="AI1033" s="233"/>
      <c r="AJ1033" s="234"/>
      <c r="AK1033" s="233"/>
      <c r="AL1033" s="233"/>
      <c r="AM1033" s="233"/>
      <c r="AN1033" s="233"/>
      <c r="AO1033" s="146"/>
      <c r="AP1033" s="247" t="str">
        <f>IF(F1033="","",IFERROR(VLOOKUP(SUBSTITUTE(SUBSTITUTE(Tabla1[[#This Row],[Uso Sistemas]],"T","P"),"N","F"),Parámetros!$M$2:$N$17,2,0),"Completar hasta 3ra sem. para evaluar a Probacionista"))</f>
        <v/>
      </c>
      <c r="AQ1033" s="157"/>
      <c r="AR1033" s="157"/>
      <c r="AS1033" s="157"/>
      <c r="AT1033" s="30"/>
      <c r="AU1033" s="56" t="str">
        <f>CONCATENATE(Tabla1[[#This Row],[sem 01]],Tabla1[[#This Row],[sem 02]],Tabla1[[#This Row],[sem 03]])</f>
        <v/>
      </c>
      <c r="AV1033" s="56"/>
      <c r="AW1033" s="56"/>
      <c r="AX1033" s="249" t="str">
        <f>IF(V1033="","",EOMONTH(EDATE(Tabla1[[#This Row],[Fecha Finalización]],2),0))</f>
        <v/>
      </c>
      <c r="AY1033" s="157"/>
      <c r="AZ1033" s="250" t="str">
        <f>IF(V1033="","",EOMONTH(EDATE(Tabla1[[#This Row],[Fecha Finalización]],3),0))</f>
        <v/>
      </c>
      <c r="BA1033" s="40"/>
      <c r="BB1033" s="40"/>
      <c r="BC1033" s="238"/>
      <c r="BD1033" s="235" t="str">
        <f>IF(F1033="","",Tabla1[[#This Row],[sem 01]]&amp;Tabla1[[#This Row],[sem 02]]&amp;Tabla1[[#This Row],[sem 03]])</f>
        <v/>
      </c>
      <c r="BE1033" s="236"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12"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12"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12" t="str">
        <f>IF(Tabla1[[#This Row],[Fecha Inicio grupo]]="","",IFERROR(VLOOKUP(Tabla1[[#This Row],[Mes de Alta como miembro]],Parámetros!$AM$2:$AN$16,2,0),"01/01/1900"))</f>
        <v/>
      </c>
    </row>
    <row r="1034" spans="1:63" ht="15" customHeight="1">
      <c r="A1034" s="69">
        <v>1031</v>
      </c>
      <c r="B1034" s="147"/>
      <c r="C1034" s="148"/>
      <c r="D1034" s="43"/>
      <c r="E1034" s="149"/>
      <c r="F1034" s="208"/>
      <c r="G1034" s="46"/>
      <c r="H1034" s="166"/>
      <c r="I1034" s="150"/>
      <c r="J1034" s="148"/>
      <c r="K1034" s="169"/>
      <c r="L1034" s="152"/>
      <c r="M1034" s="151"/>
      <c r="N1034" s="240" t="str">
        <f ca="1">IF(Tabla1[[#This Row],[Fecha de nac]]="","",IF(Tabla1[[#This Row],[Fecha Finalización]] &gt;=TODAY(), DATEDIF(Tabla1[[#This Row],[Fecha de nac]],TODAY(),"y"), ROUNDDOWN((Tabla1[[#This Row],[Fecha Finalización]] -Tabla1[[#This Row],[Fecha de nac]])/365,0)))</f>
        <v/>
      </c>
      <c r="O1034" s="172"/>
      <c r="P1034" s="153"/>
      <c r="Q1034" s="154"/>
      <c r="R1034" s="155"/>
      <c r="S1034" s="155"/>
      <c r="T1034" s="155"/>
      <c r="U1034" s="244" t="str">
        <f>IF(F1034="","",Tabla1[[#This Row],[Fecha Inicio grupo]]+3*7-7)</f>
        <v/>
      </c>
      <c r="V1034" s="245" t="str">
        <f>IF(F1034="","",EDATE(Tabla1[[#This Row],[Fecha Inicio grupo]],3))</f>
        <v/>
      </c>
      <c r="W1034" s="30"/>
      <c r="X1034" s="30"/>
      <c r="Y1034" s="156"/>
      <c r="Z1034" s="156"/>
      <c r="AA1034" s="156"/>
      <c r="AB1034" s="156"/>
      <c r="AC1034" s="156"/>
      <c r="AD1034" s="156"/>
      <c r="AE1034" s="156"/>
      <c r="AF1034" s="156"/>
      <c r="AG1034" s="156"/>
      <c r="AH1034" s="233"/>
      <c r="AI1034" s="233"/>
      <c r="AJ1034" s="234"/>
      <c r="AK1034" s="233"/>
      <c r="AL1034" s="233"/>
      <c r="AM1034" s="233"/>
      <c r="AN1034" s="233"/>
      <c r="AO1034" s="146"/>
      <c r="AP1034" s="247" t="str">
        <f>IF(F1034="","",IFERROR(VLOOKUP(SUBSTITUTE(SUBSTITUTE(Tabla1[[#This Row],[Uso Sistemas]],"T","P"),"N","F"),Parámetros!$M$2:$N$17,2,0),"Completar hasta 3ra sem. para evaluar a Probacionista"))</f>
        <v/>
      </c>
      <c r="AQ1034" s="157"/>
      <c r="AR1034" s="157"/>
      <c r="AS1034" s="157"/>
      <c r="AT1034" s="30"/>
      <c r="AU1034" s="56" t="str">
        <f>CONCATENATE(Tabla1[[#This Row],[sem 01]],Tabla1[[#This Row],[sem 02]],Tabla1[[#This Row],[sem 03]])</f>
        <v/>
      </c>
      <c r="AV1034" s="56"/>
      <c r="AW1034" s="56"/>
      <c r="AX1034" s="249" t="str">
        <f>IF(V1034="","",EOMONTH(EDATE(Tabla1[[#This Row],[Fecha Finalización]],2),0))</f>
        <v/>
      </c>
      <c r="AY1034" s="157"/>
      <c r="AZ1034" s="250" t="str">
        <f>IF(V1034="","",EOMONTH(EDATE(Tabla1[[#This Row],[Fecha Finalización]],3),0))</f>
        <v/>
      </c>
      <c r="BA1034" s="40"/>
      <c r="BB1034" s="40"/>
      <c r="BC1034" s="238"/>
      <c r="BD1034" s="235" t="str">
        <f>IF(F1034="","",Tabla1[[#This Row],[sem 01]]&amp;Tabla1[[#This Row],[sem 02]]&amp;Tabla1[[#This Row],[sem 03]])</f>
        <v/>
      </c>
      <c r="BE1034" s="236"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12"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12"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12" t="str">
        <f>IF(Tabla1[[#This Row],[Fecha Inicio grupo]]="","",IFERROR(VLOOKUP(Tabla1[[#This Row],[Mes de Alta como miembro]],Parámetros!$AM$2:$AN$16,2,0),"01/01/1900"))</f>
        <v/>
      </c>
    </row>
    <row r="1035" spans="1:63" ht="15" customHeight="1">
      <c r="A1035" s="69">
        <v>1032</v>
      </c>
      <c r="B1035" s="147"/>
      <c r="C1035" s="148"/>
      <c r="D1035" s="43"/>
      <c r="E1035" s="149"/>
      <c r="F1035" s="208"/>
      <c r="G1035" s="46"/>
      <c r="H1035" s="166"/>
      <c r="I1035" s="150"/>
      <c r="J1035" s="148"/>
      <c r="K1035" s="169"/>
      <c r="L1035" s="152"/>
      <c r="M1035" s="151"/>
      <c r="N1035" s="240" t="str">
        <f ca="1">IF(Tabla1[[#This Row],[Fecha de nac]]="","",IF(Tabla1[[#This Row],[Fecha Finalización]] &gt;=TODAY(), DATEDIF(Tabla1[[#This Row],[Fecha de nac]],TODAY(),"y"), ROUNDDOWN((Tabla1[[#This Row],[Fecha Finalización]] -Tabla1[[#This Row],[Fecha de nac]])/365,0)))</f>
        <v/>
      </c>
      <c r="O1035" s="172"/>
      <c r="P1035" s="153"/>
      <c r="Q1035" s="154"/>
      <c r="R1035" s="155"/>
      <c r="S1035" s="155"/>
      <c r="T1035" s="155"/>
      <c r="U1035" s="244" t="str">
        <f>IF(F1035="","",Tabla1[[#This Row],[Fecha Inicio grupo]]+3*7-7)</f>
        <v/>
      </c>
      <c r="V1035" s="245" t="str">
        <f>IF(F1035="","",EDATE(Tabla1[[#This Row],[Fecha Inicio grupo]],3))</f>
        <v/>
      </c>
      <c r="W1035" s="30"/>
      <c r="X1035" s="30"/>
      <c r="Y1035" s="156"/>
      <c r="Z1035" s="156"/>
      <c r="AA1035" s="156"/>
      <c r="AB1035" s="156"/>
      <c r="AC1035" s="156"/>
      <c r="AD1035" s="156"/>
      <c r="AE1035" s="156"/>
      <c r="AF1035" s="156"/>
      <c r="AG1035" s="156"/>
      <c r="AH1035" s="233"/>
      <c r="AI1035" s="233"/>
      <c r="AJ1035" s="234"/>
      <c r="AK1035" s="233"/>
      <c r="AL1035" s="233"/>
      <c r="AM1035" s="233"/>
      <c r="AN1035" s="233"/>
      <c r="AO1035" s="146"/>
      <c r="AP1035" s="247" t="str">
        <f>IF(F1035="","",IFERROR(VLOOKUP(SUBSTITUTE(SUBSTITUTE(Tabla1[[#This Row],[Uso Sistemas]],"T","P"),"N","F"),Parámetros!$M$2:$N$17,2,0),"Completar hasta 3ra sem. para evaluar a Probacionista"))</f>
        <v/>
      </c>
      <c r="AQ1035" s="157"/>
      <c r="AR1035" s="157"/>
      <c r="AS1035" s="157"/>
      <c r="AT1035" s="30"/>
      <c r="AU1035" s="56" t="str">
        <f>CONCATENATE(Tabla1[[#This Row],[sem 01]],Tabla1[[#This Row],[sem 02]],Tabla1[[#This Row],[sem 03]])</f>
        <v/>
      </c>
      <c r="AV1035" s="56"/>
      <c r="AW1035" s="56"/>
      <c r="AX1035" s="249" t="str">
        <f>IF(V1035="","",EOMONTH(EDATE(Tabla1[[#This Row],[Fecha Finalización]],2),0))</f>
        <v/>
      </c>
      <c r="AY1035" s="157"/>
      <c r="AZ1035" s="250" t="str">
        <f>IF(V1035="","",EOMONTH(EDATE(Tabla1[[#This Row],[Fecha Finalización]],3),0))</f>
        <v/>
      </c>
      <c r="BA1035" s="40"/>
      <c r="BB1035" s="40"/>
      <c r="BC1035" s="238"/>
      <c r="BD1035" s="235" t="str">
        <f>IF(F1035="","",Tabla1[[#This Row],[sem 01]]&amp;Tabla1[[#This Row],[sem 02]]&amp;Tabla1[[#This Row],[sem 03]])</f>
        <v/>
      </c>
      <c r="BE1035" s="236"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12"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12"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12" t="str">
        <f>IF(Tabla1[[#This Row],[Fecha Inicio grupo]]="","",IFERROR(VLOOKUP(Tabla1[[#This Row],[Mes de Alta como miembro]],Parámetros!$AM$2:$AN$16,2,0),"01/01/1900"))</f>
        <v/>
      </c>
    </row>
    <row r="1036" spans="1:63" ht="15" customHeight="1">
      <c r="A1036" s="69">
        <v>1033</v>
      </c>
      <c r="B1036" s="147"/>
      <c r="C1036" s="148"/>
      <c r="D1036" s="43"/>
      <c r="E1036" s="149"/>
      <c r="F1036" s="208"/>
      <c r="G1036" s="46"/>
      <c r="H1036" s="166"/>
      <c r="I1036" s="150"/>
      <c r="J1036" s="148"/>
      <c r="K1036" s="169"/>
      <c r="L1036" s="152"/>
      <c r="M1036" s="151"/>
      <c r="N1036" s="240" t="str">
        <f ca="1">IF(Tabla1[[#This Row],[Fecha de nac]]="","",IF(Tabla1[[#This Row],[Fecha Finalización]] &gt;=TODAY(), DATEDIF(Tabla1[[#This Row],[Fecha de nac]],TODAY(),"y"), ROUNDDOWN((Tabla1[[#This Row],[Fecha Finalización]] -Tabla1[[#This Row],[Fecha de nac]])/365,0)))</f>
        <v/>
      </c>
      <c r="O1036" s="172"/>
      <c r="P1036" s="153"/>
      <c r="Q1036" s="154"/>
      <c r="R1036" s="155"/>
      <c r="S1036" s="155"/>
      <c r="T1036" s="155"/>
      <c r="U1036" s="244" t="str">
        <f>IF(F1036="","",Tabla1[[#This Row],[Fecha Inicio grupo]]+3*7-7)</f>
        <v/>
      </c>
      <c r="V1036" s="245" t="str">
        <f>IF(F1036="","",EDATE(Tabla1[[#This Row],[Fecha Inicio grupo]],3))</f>
        <v/>
      </c>
      <c r="W1036" s="30"/>
      <c r="X1036" s="30"/>
      <c r="Y1036" s="156"/>
      <c r="Z1036" s="156"/>
      <c r="AA1036" s="156"/>
      <c r="AB1036" s="156"/>
      <c r="AC1036" s="156"/>
      <c r="AD1036" s="156"/>
      <c r="AE1036" s="156"/>
      <c r="AF1036" s="156"/>
      <c r="AG1036" s="156"/>
      <c r="AH1036" s="233"/>
      <c r="AI1036" s="233"/>
      <c r="AJ1036" s="234"/>
      <c r="AK1036" s="233"/>
      <c r="AL1036" s="233"/>
      <c r="AM1036" s="233"/>
      <c r="AN1036" s="233"/>
      <c r="AO1036" s="146"/>
      <c r="AP1036" s="247" t="str">
        <f>IF(F1036="","",IFERROR(VLOOKUP(SUBSTITUTE(SUBSTITUTE(Tabla1[[#This Row],[Uso Sistemas]],"T","P"),"N","F"),Parámetros!$M$2:$N$17,2,0),"Completar hasta 3ra sem. para evaluar a Probacionista"))</f>
        <v/>
      </c>
      <c r="AQ1036" s="157"/>
      <c r="AR1036" s="157"/>
      <c r="AS1036" s="157"/>
      <c r="AT1036" s="30"/>
      <c r="AU1036" s="56" t="str">
        <f>CONCATENATE(Tabla1[[#This Row],[sem 01]],Tabla1[[#This Row],[sem 02]],Tabla1[[#This Row],[sem 03]])</f>
        <v/>
      </c>
      <c r="AV1036" s="56"/>
      <c r="AW1036" s="56"/>
      <c r="AX1036" s="249" t="str">
        <f>IF(V1036="","",EOMONTH(EDATE(Tabla1[[#This Row],[Fecha Finalización]],2),0))</f>
        <v/>
      </c>
      <c r="AY1036" s="157"/>
      <c r="AZ1036" s="250" t="str">
        <f>IF(V1036="","",EOMONTH(EDATE(Tabla1[[#This Row],[Fecha Finalización]],3),0))</f>
        <v/>
      </c>
      <c r="BA1036" s="40"/>
      <c r="BB1036" s="40"/>
      <c r="BC1036" s="238"/>
      <c r="BD1036" s="235" t="str">
        <f>IF(F1036="","",Tabla1[[#This Row],[sem 01]]&amp;Tabla1[[#This Row],[sem 02]]&amp;Tabla1[[#This Row],[sem 03]])</f>
        <v/>
      </c>
      <c r="BE1036" s="236"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12"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12"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12" t="str">
        <f>IF(Tabla1[[#This Row],[Fecha Inicio grupo]]="","",IFERROR(VLOOKUP(Tabla1[[#This Row],[Mes de Alta como miembro]],Parámetros!$AM$2:$AN$16,2,0),"01/01/1900"))</f>
        <v/>
      </c>
    </row>
    <row r="1037" spans="1:63" ht="15" customHeight="1">
      <c r="A1037" s="69">
        <v>1034</v>
      </c>
      <c r="B1037" s="147"/>
      <c r="C1037" s="148"/>
      <c r="D1037" s="43"/>
      <c r="E1037" s="149"/>
      <c r="F1037" s="208"/>
      <c r="G1037" s="46"/>
      <c r="H1037" s="166"/>
      <c r="I1037" s="150"/>
      <c r="J1037" s="148"/>
      <c r="K1037" s="169"/>
      <c r="L1037" s="152"/>
      <c r="M1037" s="151"/>
      <c r="N1037" s="240" t="str">
        <f ca="1">IF(Tabla1[[#This Row],[Fecha de nac]]="","",IF(Tabla1[[#This Row],[Fecha Finalización]] &gt;=TODAY(), DATEDIF(Tabla1[[#This Row],[Fecha de nac]],TODAY(),"y"), ROUNDDOWN((Tabla1[[#This Row],[Fecha Finalización]] -Tabla1[[#This Row],[Fecha de nac]])/365,0)))</f>
        <v/>
      </c>
      <c r="O1037" s="172"/>
      <c r="P1037" s="153"/>
      <c r="Q1037" s="154"/>
      <c r="R1037" s="155"/>
      <c r="S1037" s="155"/>
      <c r="T1037" s="155"/>
      <c r="U1037" s="244" t="str">
        <f>IF(F1037="","",Tabla1[[#This Row],[Fecha Inicio grupo]]+3*7-7)</f>
        <v/>
      </c>
      <c r="V1037" s="245" t="str">
        <f>IF(F1037="","",EDATE(Tabla1[[#This Row],[Fecha Inicio grupo]],3))</f>
        <v/>
      </c>
      <c r="W1037" s="30"/>
      <c r="X1037" s="30"/>
      <c r="Y1037" s="156"/>
      <c r="Z1037" s="156"/>
      <c r="AA1037" s="156"/>
      <c r="AB1037" s="156"/>
      <c r="AC1037" s="156"/>
      <c r="AD1037" s="156"/>
      <c r="AE1037" s="156"/>
      <c r="AF1037" s="156"/>
      <c r="AG1037" s="156"/>
      <c r="AH1037" s="233"/>
      <c r="AI1037" s="233"/>
      <c r="AJ1037" s="234"/>
      <c r="AK1037" s="233"/>
      <c r="AL1037" s="233"/>
      <c r="AM1037" s="233"/>
      <c r="AN1037" s="233"/>
      <c r="AO1037" s="146"/>
      <c r="AP1037" s="247" t="str">
        <f>IF(F1037="","",IFERROR(VLOOKUP(SUBSTITUTE(SUBSTITUTE(Tabla1[[#This Row],[Uso Sistemas]],"T","P"),"N","F"),Parámetros!$M$2:$N$17,2,0),"Completar hasta 3ra sem. para evaluar a Probacionista"))</f>
        <v/>
      </c>
      <c r="AQ1037" s="157"/>
      <c r="AR1037" s="157"/>
      <c r="AS1037" s="157"/>
      <c r="AT1037" s="30"/>
      <c r="AU1037" s="56" t="str">
        <f>CONCATENATE(Tabla1[[#This Row],[sem 01]],Tabla1[[#This Row],[sem 02]],Tabla1[[#This Row],[sem 03]])</f>
        <v/>
      </c>
      <c r="AV1037" s="56"/>
      <c r="AW1037" s="56"/>
      <c r="AX1037" s="249" t="str">
        <f>IF(V1037="","",EOMONTH(EDATE(Tabla1[[#This Row],[Fecha Finalización]],2),0))</f>
        <v/>
      </c>
      <c r="AY1037" s="157"/>
      <c r="AZ1037" s="250" t="str">
        <f>IF(V1037="","",EOMONTH(EDATE(Tabla1[[#This Row],[Fecha Finalización]],3),0))</f>
        <v/>
      </c>
      <c r="BA1037" s="40"/>
      <c r="BB1037" s="40"/>
      <c r="BC1037" s="238"/>
      <c r="BD1037" s="235" t="str">
        <f>IF(F1037="","",Tabla1[[#This Row],[sem 01]]&amp;Tabla1[[#This Row],[sem 02]]&amp;Tabla1[[#This Row],[sem 03]])</f>
        <v/>
      </c>
      <c r="BE1037" s="236"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12"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12"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12" t="str">
        <f>IF(Tabla1[[#This Row],[Fecha Inicio grupo]]="","",IFERROR(VLOOKUP(Tabla1[[#This Row],[Mes de Alta como miembro]],Parámetros!$AM$2:$AN$16,2,0),"01/01/1900"))</f>
        <v/>
      </c>
    </row>
    <row r="1038" spans="1:63" ht="15" customHeight="1">
      <c r="A1038" s="69">
        <v>1035</v>
      </c>
      <c r="B1038" s="147"/>
      <c r="C1038" s="148"/>
      <c r="D1038" s="43"/>
      <c r="E1038" s="149"/>
      <c r="F1038" s="208"/>
      <c r="G1038" s="46"/>
      <c r="H1038" s="166"/>
      <c r="I1038" s="150"/>
      <c r="J1038" s="148"/>
      <c r="K1038" s="169"/>
      <c r="L1038" s="152"/>
      <c r="M1038" s="151"/>
      <c r="N1038" s="240" t="str">
        <f ca="1">IF(Tabla1[[#This Row],[Fecha de nac]]="","",IF(Tabla1[[#This Row],[Fecha Finalización]] &gt;=TODAY(), DATEDIF(Tabla1[[#This Row],[Fecha de nac]],TODAY(),"y"), ROUNDDOWN((Tabla1[[#This Row],[Fecha Finalización]] -Tabla1[[#This Row],[Fecha de nac]])/365,0)))</f>
        <v/>
      </c>
      <c r="O1038" s="172"/>
      <c r="P1038" s="153"/>
      <c r="Q1038" s="154"/>
      <c r="R1038" s="155"/>
      <c r="S1038" s="155"/>
      <c r="T1038" s="155"/>
      <c r="U1038" s="244" t="str">
        <f>IF(F1038="","",Tabla1[[#This Row],[Fecha Inicio grupo]]+3*7-7)</f>
        <v/>
      </c>
      <c r="V1038" s="245" t="str">
        <f>IF(F1038="","",EDATE(Tabla1[[#This Row],[Fecha Inicio grupo]],3))</f>
        <v/>
      </c>
      <c r="W1038" s="30"/>
      <c r="X1038" s="30"/>
      <c r="Y1038" s="156"/>
      <c r="Z1038" s="156"/>
      <c r="AA1038" s="156"/>
      <c r="AB1038" s="156"/>
      <c r="AC1038" s="156"/>
      <c r="AD1038" s="156"/>
      <c r="AE1038" s="156"/>
      <c r="AF1038" s="156"/>
      <c r="AG1038" s="156"/>
      <c r="AH1038" s="233"/>
      <c r="AI1038" s="233"/>
      <c r="AJ1038" s="234"/>
      <c r="AK1038" s="233"/>
      <c r="AL1038" s="233"/>
      <c r="AM1038" s="233"/>
      <c r="AN1038" s="233"/>
      <c r="AO1038" s="146"/>
      <c r="AP1038" s="247" t="str">
        <f>IF(F1038="","",IFERROR(VLOOKUP(SUBSTITUTE(SUBSTITUTE(Tabla1[[#This Row],[Uso Sistemas]],"T","P"),"N","F"),Parámetros!$M$2:$N$17,2,0),"Completar hasta 3ra sem. para evaluar a Probacionista"))</f>
        <v/>
      </c>
      <c r="AQ1038" s="157"/>
      <c r="AR1038" s="157"/>
      <c r="AS1038" s="157"/>
      <c r="AT1038" s="30"/>
      <c r="AU1038" s="56" t="str">
        <f>CONCATENATE(Tabla1[[#This Row],[sem 01]],Tabla1[[#This Row],[sem 02]],Tabla1[[#This Row],[sem 03]])</f>
        <v/>
      </c>
      <c r="AV1038" s="56"/>
      <c r="AW1038" s="56"/>
      <c r="AX1038" s="249" t="str">
        <f>IF(V1038="","",EOMONTH(EDATE(Tabla1[[#This Row],[Fecha Finalización]],2),0))</f>
        <v/>
      </c>
      <c r="AY1038" s="157"/>
      <c r="AZ1038" s="250" t="str">
        <f>IF(V1038="","",EOMONTH(EDATE(Tabla1[[#This Row],[Fecha Finalización]],3),0))</f>
        <v/>
      </c>
      <c r="BA1038" s="40"/>
      <c r="BB1038" s="40"/>
      <c r="BC1038" s="238"/>
      <c r="BD1038" s="235" t="str">
        <f>IF(F1038="","",Tabla1[[#This Row],[sem 01]]&amp;Tabla1[[#This Row],[sem 02]]&amp;Tabla1[[#This Row],[sem 03]])</f>
        <v/>
      </c>
      <c r="BE1038" s="236"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12"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12"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12" t="str">
        <f>IF(Tabla1[[#This Row],[Fecha Inicio grupo]]="","",IFERROR(VLOOKUP(Tabla1[[#This Row],[Mes de Alta como miembro]],Parámetros!$AM$2:$AN$16,2,0),"01/01/1900"))</f>
        <v/>
      </c>
    </row>
    <row r="1039" spans="1:63" ht="15" customHeight="1">
      <c r="A1039" s="69">
        <v>1036</v>
      </c>
      <c r="B1039" s="147"/>
      <c r="C1039" s="148"/>
      <c r="D1039" s="43"/>
      <c r="E1039" s="149"/>
      <c r="F1039" s="208"/>
      <c r="G1039" s="46"/>
      <c r="H1039" s="166"/>
      <c r="I1039" s="150"/>
      <c r="J1039" s="148"/>
      <c r="K1039" s="169"/>
      <c r="L1039" s="152"/>
      <c r="M1039" s="151"/>
      <c r="N1039" s="240" t="str">
        <f ca="1">IF(Tabla1[[#This Row],[Fecha de nac]]="","",IF(Tabla1[[#This Row],[Fecha Finalización]] &gt;=TODAY(), DATEDIF(Tabla1[[#This Row],[Fecha de nac]],TODAY(),"y"), ROUNDDOWN((Tabla1[[#This Row],[Fecha Finalización]] -Tabla1[[#This Row],[Fecha de nac]])/365,0)))</f>
        <v/>
      </c>
      <c r="O1039" s="172"/>
      <c r="P1039" s="153"/>
      <c r="Q1039" s="154"/>
      <c r="R1039" s="155"/>
      <c r="S1039" s="155"/>
      <c r="T1039" s="155"/>
      <c r="U1039" s="244" t="str">
        <f>IF(F1039="","",Tabla1[[#This Row],[Fecha Inicio grupo]]+3*7-7)</f>
        <v/>
      </c>
      <c r="V1039" s="245" t="str">
        <f>IF(F1039="","",EDATE(Tabla1[[#This Row],[Fecha Inicio grupo]],3))</f>
        <v/>
      </c>
      <c r="W1039" s="30"/>
      <c r="X1039" s="30"/>
      <c r="Y1039" s="156"/>
      <c r="Z1039" s="156"/>
      <c r="AA1039" s="156"/>
      <c r="AB1039" s="156"/>
      <c r="AC1039" s="156"/>
      <c r="AD1039" s="156"/>
      <c r="AE1039" s="156"/>
      <c r="AF1039" s="156"/>
      <c r="AG1039" s="156"/>
      <c r="AH1039" s="233"/>
      <c r="AI1039" s="233"/>
      <c r="AJ1039" s="234"/>
      <c r="AK1039" s="233"/>
      <c r="AL1039" s="233"/>
      <c r="AM1039" s="233"/>
      <c r="AN1039" s="233"/>
      <c r="AO1039" s="146"/>
      <c r="AP1039" s="247" t="str">
        <f>IF(F1039="","",IFERROR(VLOOKUP(SUBSTITUTE(SUBSTITUTE(Tabla1[[#This Row],[Uso Sistemas]],"T","P"),"N","F"),Parámetros!$M$2:$N$17,2,0),"Completar hasta 3ra sem. para evaluar a Probacionista"))</f>
        <v/>
      </c>
      <c r="AQ1039" s="157"/>
      <c r="AR1039" s="157"/>
      <c r="AS1039" s="157"/>
      <c r="AT1039" s="30"/>
      <c r="AU1039" s="56" t="str">
        <f>CONCATENATE(Tabla1[[#This Row],[sem 01]],Tabla1[[#This Row],[sem 02]],Tabla1[[#This Row],[sem 03]])</f>
        <v/>
      </c>
      <c r="AV1039" s="56"/>
      <c r="AW1039" s="56"/>
      <c r="AX1039" s="249" t="str">
        <f>IF(V1039="","",EOMONTH(EDATE(Tabla1[[#This Row],[Fecha Finalización]],2),0))</f>
        <v/>
      </c>
      <c r="AY1039" s="157"/>
      <c r="AZ1039" s="250" t="str">
        <f>IF(V1039="","",EOMONTH(EDATE(Tabla1[[#This Row],[Fecha Finalización]],3),0))</f>
        <v/>
      </c>
      <c r="BA1039" s="40"/>
      <c r="BB1039" s="40"/>
      <c r="BC1039" s="238"/>
      <c r="BD1039" s="235" t="str">
        <f>IF(F1039="","",Tabla1[[#This Row],[sem 01]]&amp;Tabla1[[#This Row],[sem 02]]&amp;Tabla1[[#This Row],[sem 03]])</f>
        <v/>
      </c>
      <c r="BE1039" s="236"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12"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12"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12" t="str">
        <f>IF(Tabla1[[#This Row],[Fecha Inicio grupo]]="","",IFERROR(VLOOKUP(Tabla1[[#This Row],[Mes de Alta como miembro]],Parámetros!$AM$2:$AN$16,2,0),"01/01/1900"))</f>
        <v/>
      </c>
    </row>
    <row r="1040" spans="1:63" ht="15" customHeight="1">
      <c r="A1040" s="69">
        <v>1037</v>
      </c>
      <c r="B1040" s="147"/>
      <c r="C1040" s="148"/>
      <c r="D1040" s="43"/>
      <c r="E1040" s="149"/>
      <c r="F1040" s="208"/>
      <c r="G1040" s="46"/>
      <c r="H1040" s="166"/>
      <c r="I1040" s="150"/>
      <c r="J1040" s="148"/>
      <c r="K1040" s="169"/>
      <c r="L1040" s="152"/>
      <c r="M1040" s="151"/>
      <c r="N1040" s="240" t="str">
        <f ca="1">IF(Tabla1[[#This Row],[Fecha de nac]]="","",IF(Tabla1[[#This Row],[Fecha Finalización]] &gt;=TODAY(), DATEDIF(Tabla1[[#This Row],[Fecha de nac]],TODAY(),"y"), ROUNDDOWN((Tabla1[[#This Row],[Fecha Finalización]] -Tabla1[[#This Row],[Fecha de nac]])/365,0)))</f>
        <v/>
      </c>
      <c r="O1040" s="172"/>
      <c r="P1040" s="153"/>
      <c r="Q1040" s="154"/>
      <c r="R1040" s="155"/>
      <c r="S1040" s="155"/>
      <c r="T1040" s="155"/>
      <c r="U1040" s="244" t="str">
        <f>IF(F1040="","",Tabla1[[#This Row],[Fecha Inicio grupo]]+3*7-7)</f>
        <v/>
      </c>
      <c r="V1040" s="245" t="str">
        <f>IF(F1040="","",EDATE(Tabla1[[#This Row],[Fecha Inicio grupo]],3))</f>
        <v/>
      </c>
      <c r="W1040" s="30"/>
      <c r="X1040" s="30"/>
      <c r="Y1040" s="156"/>
      <c r="Z1040" s="156"/>
      <c r="AA1040" s="156"/>
      <c r="AB1040" s="156"/>
      <c r="AC1040" s="156"/>
      <c r="AD1040" s="156"/>
      <c r="AE1040" s="156"/>
      <c r="AF1040" s="156"/>
      <c r="AG1040" s="156"/>
      <c r="AH1040" s="233"/>
      <c r="AI1040" s="233"/>
      <c r="AJ1040" s="234"/>
      <c r="AK1040" s="233"/>
      <c r="AL1040" s="233"/>
      <c r="AM1040" s="233"/>
      <c r="AN1040" s="233"/>
      <c r="AO1040" s="146"/>
      <c r="AP1040" s="247" t="str">
        <f>IF(F1040="","",IFERROR(VLOOKUP(SUBSTITUTE(SUBSTITUTE(Tabla1[[#This Row],[Uso Sistemas]],"T","P"),"N","F"),Parámetros!$M$2:$N$17,2,0),"Completar hasta 3ra sem. para evaluar a Probacionista"))</f>
        <v/>
      </c>
      <c r="AQ1040" s="157"/>
      <c r="AR1040" s="157"/>
      <c r="AS1040" s="157"/>
      <c r="AT1040" s="30"/>
      <c r="AU1040" s="56" t="str">
        <f>CONCATENATE(Tabla1[[#This Row],[sem 01]],Tabla1[[#This Row],[sem 02]],Tabla1[[#This Row],[sem 03]])</f>
        <v/>
      </c>
      <c r="AV1040" s="56"/>
      <c r="AW1040" s="56"/>
      <c r="AX1040" s="249" t="str">
        <f>IF(V1040="","",EOMONTH(EDATE(Tabla1[[#This Row],[Fecha Finalización]],2),0))</f>
        <v/>
      </c>
      <c r="AY1040" s="157"/>
      <c r="AZ1040" s="250" t="str">
        <f>IF(V1040="","",EOMONTH(EDATE(Tabla1[[#This Row],[Fecha Finalización]],3),0))</f>
        <v/>
      </c>
      <c r="BA1040" s="40"/>
      <c r="BB1040" s="40"/>
      <c r="BC1040" s="238"/>
      <c r="BD1040" s="235" t="str">
        <f>IF(F1040="","",Tabla1[[#This Row],[sem 01]]&amp;Tabla1[[#This Row],[sem 02]]&amp;Tabla1[[#This Row],[sem 03]])</f>
        <v/>
      </c>
      <c r="BE1040" s="236"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12"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12"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12" t="str">
        <f>IF(Tabla1[[#This Row],[Fecha Inicio grupo]]="","",IFERROR(VLOOKUP(Tabla1[[#This Row],[Mes de Alta como miembro]],Parámetros!$AM$2:$AN$16,2,0),"01/01/1900"))</f>
        <v/>
      </c>
    </row>
    <row r="1041" spans="1:63" ht="15" customHeight="1">
      <c r="A1041" s="69">
        <v>1038</v>
      </c>
      <c r="B1041" s="147"/>
      <c r="C1041" s="148"/>
      <c r="D1041" s="43"/>
      <c r="E1041" s="149"/>
      <c r="F1041" s="208"/>
      <c r="G1041" s="46"/>
      <c r="H1041" s="166"/>
      <c r="I1041" s="150"/>
      <c r="J1041" s="148"/>
      <c r="K1041" s="169"/>
      <c r="L1041" s="152"/>
      <c r="M1041" s="151"/>
      <c r="N1041" s="240" t="str">
        <f ca="1">IF(Tabla1[[#This Row],[Fecha de nac]]="","",IF(Tabla1[[#This Row],[Fecha Finalización]] &gt;=TODAY(), DATEDIF(Tabla1[[#This Row],[Fecha de nac]],TODAY(),"y"), ROUNDDOWN((Tabla1[[#This Row],[Fecha Finalización]] -Tabla1[[#This Row],[Fecha de nac]])/365,0)))</f>
        <v/>
      </c>
      <c r="O1041" s="172"/>
      <c r="P1041" s="153"/>
      <c r="Q1041" s="154"/>
      <c r="R1041" s="155"/>
      <c r="S1041" s="155"/>
      <c r="T1041" s="155"/>
      <c r="U1041" s="244" t="str">
        <f>IF(F1041="","",Tabla1[[#This Row],[Fecha Inicio grupo]]+3*7-7)</f>
        <v/>
      </c>
      <c r="V1041" s="245" t="str">
        <f>IF(F1041="","",EDATE(Tabla1[[#This Row],[Fecha Inicio grupo]],3))</f>
        <v/>
      </c>
      <c r="W1041" s="30"/>
      <c r="X1041" s="30"/>
      <c r="Y1041" s="156"/>
      <c r="Z1041" s="156"/>
      <c r="AA1041" s="156"/>
      <c r="AB1041" s="156"/>
      <c r="AC1041" s="156"/>
      <c r="AD1041" s="156"/>
      <c r="AE1041" s="156"/>
      <c r="AF1041" s="156"/>
      <c r="AG1041" s="156"/>
      <c r="AH1041" s="233"/>
      <c r="AI1041" s="233"/>
      <c r="AJ1041" s="234"/>
      <c r="AK1041" s="233"/>
      <c r="AL1041" s="233"/>
      <c r="AM1041" s="233"/>
      <c r="AN1041" s="233"/>
      <c r="AO1041" s="146"/>
      <c r="AP1041" s="247" t="str">
        <f>IF(F1041="","",IFERROR(VLOOKUP(SUBSTITUTE(SUBSTITUTE(Tabla1[[#This Row],[Uso Sistemas]],"T","P"),"N","F"),Parámetros!$M$2:$N$17,2,0),"Completar hasta 3ra sem. para evaluar a Probacionista"))</f>
        <v/>
      </c>
      <c r="AQ1041" s="157"/>
      <c r="AR1041" s="157"/>
      <c r="AS1041" s="157"/>
      <c r="AT1041" s="30"/>
      <c r="AU1041" s="56" t="str">
        <f>CONCATENATE(Tabla1[[#This Row],[sem 01]],Tabla1[[#This Row],[sem 02]],Tabla1[[#This Row],[sem 03]])</f>
        <v/>
      </c>
      <c r="AV1041" s="56"/>
      <c r="AW1041" s="56"/>
      <c r="AX1041" s="249" t="str">
        <f>IF(V1041="","",EOMONTH(EDATE(Tabla1[[#This Row],[Fecha Finalización]],2),0))</f>
        <v/>
      </c>
      <c r="AY1041" s="157"/>
      <c r="AZ1041" s="250" t="str">
        <f>IF(V1041="","",EOMONTH(EDATE(Tabla1[[#This Row],[Fecha Finalización]],3),0))</f>
        <v/>
      </c>
      <c r="BA1041" s="40"/>
      <c r="BB1041" s="40"/>
      <c r="BC1041" s="238"/>
      <c r="BD1041" s="235" t="str">
        <f>IF(F1041="","",Tabla1[[#This Row],[sem 01]]&amp;Tabla1[[#This Row],[sem 02]]&amp;Tabla1[[#This Row],[sem 03]])</f>
        <v/>
      </c>
      <c r="BE1041" s="236"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12"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12"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12" t="str">
        <f>IF(Tabla1[[#This Row],[Fecha Inicio grupo]]="","",IFERROR(VLOOKUP(Tabla1[[#This Row],[Mes de Alta como miembro]],Parámetros!$AM$2:$AN$16,2,0),"01/01/1900"))</f>
        <v/>
      </c>
    </row>
    <row r="1042" spans="1:63" ht="15" customHeight="1">
      <c r="A1042" s="69">
        <v>1039</v>
      </c>
      <c r="B1042" s="147"/>
      <c r="C1042" s="148"/>
      <c r="D1042" s="43"/>
      <c r="E1042" s="149"/>
      <c r="F1042" s="208"/>
      <c r="G1042" s="46"/>
      <c r="H1042" s="166"/>
      <c r="I1042" s="150"/>
      <c r="J1042" s="148"/>
      <c r="K1042" s="169"/>
      <c r="L1042" s="152"/>
      <c r="M1042" s="151"/>
      <c r="N1042" s="240" t="str">
        <f ca="1">IF(Tabla1[[#This Row],[Fecha de nac]]="","",IF(Tabla1[[#This Row],[Fecha Finalización]] &gt;=TODAY(), DATEDIF(Tabla1[[#This Row],[Fecha de nac]],TODAY(),"y"), ROUNDDOWN((Tabla1[[#This Row],[Fecha Finalización]] -Tabla1[[#This Row],[Fecha de nac]])/365,0)))</f>
        <v/>
      </c>
      <c r="O1042" s="172"/>
      <c r="P1042" s="153"/>
      <c r="Q1042" s="154"/>
      <c r="R1042" s="155"/>
      <c r="S1042" s="155"/>
      <c r="T1042" s="155"/>
      <c r="U1042" s="244" t="str">
        <f>IF(F1042="","",Tabla1[[#This Row],[Fecha Inicio grupo]]+3*7-7)</f>
        <v/>
      </c>
      <c r="V1042" s="245" t="str">
        <f>IF(F1042="","",EDATE(Tabla1[[#This Row],[Fecha Inicio grupo]],3))</f>
        <v/>
      </c>
      <c r="W1042" s="30"/>
      <c r="X1042" s="30"/>
      <c r="Y1042" s="156"/>
      <c r="Z1042" s="156"/>
      <c r="AA1042" s="156"/>
      <c r="AB1042" s="156"/>
      <c r="AC1042" s="156"/>
      <c r="AD1042" s="156"/>
      <c r="AE1042" s="156"/>
      <c r="AF1042" s="156"/>
      <c r="AG1042" s="156"/>
      <c r="AH1042" s="233"/>
      <c r="AI1042" s="233"/>
      <c r="AJ1042" s="234"/>
      <c r="AK1042" s="233"/>
      <c r="AL1042" s="233"/>
      <c r="AM1042" s="233"/>
      <c r="AN1042" s="233"/>
      <c r="AO1042" s="146"/>
      <c r="AP1042" s="247" t="str">
        <f>IF(F1042="","",IFERROR(VLOOKUP(SUBSTITUTE(SUBSTITUTE(Tabla1[[#This Row],[Uso Sistemas]],"T","P"),"N","F"),Parámetros!$M$2:$N$17,2,0),"Completar hasta 3ra sem. para evaluar a Probacionista"))</f>
        <v/>
      </c>
      <c r="AQ1042" s="157"/>
      <c r="AR1042" s="157"/>
      <c r="AS1042" s="157"/>
      <c r="AT1042" s="30"/>
      <c r="AU1042" s="56" t="str">
        <f>CONCATENATE(Tabla1[[#This Row],[sem 01]],Tabla1[[#This Row],[sem 02]],Tabla1[[#This Row],[sem 03]])</f>
        <v/>
      </c>
      <c r="AV1042" s="56"/>
      <c r="AW1042" s="56"/>
      <c r="AX1042" s="249" t="str">
        <f>IF(V1042="","",EOMONTH(EDATE(Tabla1[[#This Row],[Fecha Finalización]],2),0))</f>
        <v/>
      </c>
      <c r="AY1042" s="157"/>
      <c r="AZ1042" s="250" t="str">
        <f>IF(V1042="","",EOMONTH(EDATE(Tabla1[[#This Row],[Fecha Finalización]],3),0))</f>
        <v/>
      </c>
      <c r="BA1042" s="40"/>
      <c r="BB1042" s="40"/>
      <c r="BC1042" s="238"/>
      <c r="BD1042" s="235" t="str">
        <f>IF(F1042="","",Tabla1[[#This Row],[sem 01]]&amp;Tabla1[[#This Row],[sem 02]]&amp;Tabla1[[#This Row],[sem 03]])</f>
        <v/>
      </c>
      <c r="BE1042" s="236"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12"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12"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12" t="str">
        <f>IF(Tabla1[[#This Row],[Fecha Inicio grupo]]="","",IFERROR(VLOOKUP(Tabla1[[#This Row],[Mes de Alta como miembro]],Parámetros!$AM$2:$AN$16,2,0),"01/01/1900"))</f>
        <v/>
      </c>
    </row>
    <row r="1043" spans="1:63" ht="15" customHeight="1">
      <c r="A1043" s="69">
        <v>1040</v>
      </c>
      <c r="B1043" s="147"/>
      <c r="C1043" s="148"/>
      <c r="D1043" s="43"/>
      <c r="E1043" s="149"/>
      <c r="F1043" s="208"/>
      <c r="G1043" s="46"/>
      <c r="H1043" s="166"/>
      <c r="I1043" s="150"/>
      <c r="J1043" s="148"/>
      <c r="K1043" s="169"/>
      <c r="L1043" s="152"/>
      <c r="M1043" s="151"/>
      <c r="N1043" s="240" t="str">
        <f ca="1">IF(Tabla1[[#This Row],[Fecha de nac]]="","",IF(Tabla1[[#This Row],[Fecha Finalización]] &gt;=TODAY(), DATEDIF(Tabla1[[#This Row],[Fecha de nac]],TODAY(),"y"), ROUNDDOWN((Tabla1[[#This Row],[Fecha Finalización]] -Tabla1[[#This Row],[Fecha de nac]])/365,0)))</f>
        <v/>
      </c>
      <c r="O1043" s="172"/>
      <c r="P1043" s="153"/>
      <c r="Q1043" s="154"/>
      <c r="R1043" s="155"/>
      <c r="S1043" s="155"/>
      <c r="T1043" s="155"/>
      <c r="U1043" s="244" t="str">
        <f>IF(F1043="","",Tabla1[[#This Row],[Fecha Inicio grupo]]+3*7-7)</f>
        <v/>
      </c>
      <c r="V1043" s="245" t="str">
        <f>IF(F1043="","",EDATE(Tabla1[[#This Row],[Fecha Inicio grupo]],3))</f>
        <v/>
      </c>
      <c r="W1043" s="30"/>
      <c r="X1043" s="30"/>
      <c r="Y1043" s="156"/>
      <c r="Z1043" s="156"/>
      <c r="AA1043" s="156"/>
      <c r="AB1043" s="156"/>
      <c r="AC1043" s="156"/>
      <c r="AD1043" s="156"/>
      <c r="AE1043" s="156"/>
      <c r="AF1043" s="156"/>
      <c r="AG1043" s="156"/>
      <c r="AH1043" s="233"/>
      <c r="AI1043" s="233"/>
      <c r="AJ1043" s="234"/>
      <c r="AK1043" s="233"/>
      <c r="AL1043" s="233"/>
      <c r="AM1043" s="233"/>
      <c r="AN1043" s="233"/>
      <c r="AO1043" s="146"/>
      <c r="AP1043" s="247" t="str">
        <f>IF(F1043="","",IFERROR(VLOOKUP(SUBSTITUTE(SUBSTITUTE(Tabla1[[#This Row],[Uso Sistemas]],"T","P"),"N","F"),Parámetros!$M$2:$N$17,2,0),"Completar hasta 3ra sem. para evaluar a Probacionista"))</f>
        <v/>
      </c>
      <c r="AQ1043" s="157"/>
      <c r="AR1043" s="157"/>
      <c r="AS1043" s="157"/>
      <c r="AT1043" s="30"/>
      <c r="AU1043" s="56" t="str">
        <f>CONCATENATE(Tabla1[[#This Row],[sem 01]],Tabla1[[#This Row],[sem 02]],Tabla1[[#This Row],[sem 03]])</f>
        <v/>
      </c>
      <c r="AV1043" s="56"/>
      <c r="AW1043" s="56"/>
      <c r="AX1043" s="249" t="str">
        <f>IF(V1043="","",EOMONTH(EDATE(Tabla1[[#This Row],[Fecha Finalización]],2),0))</f>
        <v/>
      </c>
      <c r="AY1043" s="157"/>
      <c r="AZ1043" s="250" t="str">
        <f>IF(V1043="","",EOMONTH(EDATE(Tabla1[[#This Row],[Fecha Finalización]],3),0))</f>
        <v/>
      </c>
      <c r="BA1043" s="40"/>
      <c r="BB1043" s="40"/>
      <c r="BC1043" s="238"/>
      <c r="BD1043" s="235" t="str">
        <f>IF(F1043="","",Tabla1[[#This Row],[sem 01]]&amp;Tabla1[[#This Row],[sem 02]]&amp;Tabla1[[#This Row],[sem 03]])</f>
        <v/>
      </c>
      <c r="BE1043" s="236"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12"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12"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12" t="str">
        <f>IF(Tabla1[[#This Row],[Fecha Inicio grupo]]="","",IFERROR(VLOOKUP(Tabla1[[#This Row],[Mes de Alta como miembro]],Parámetros!$AM$2:$AN$16,2,0),"01/01/1900"))</f>
        <v/>
      </c>
    </row>
    <row r="1044" spans="1:63" ht="15" customHeight="1">
      <c r="A1044" s="69">
        <v>1041</v>
      </c>
      <c r="B1044" s="147"/>
      <c r="C1044" s="148"/>
      <c r="D1044" s="43"/>
      <c r="E1044" s="149"/>
      <c r="F1044" s="208"/>
      <c r="G1044" s="46"/>
      <c r="H1044" s="166"/>
      <c r="I1044" s="150"/>
      <c r="J1044" s="148"/>
      <c r="K1044" s="169"/>
      <c r="L1044" s="152"/>
      <c r="M1044" s="151"/>
      <c r="N1044" s="240" t="str">
        <f ca="1">IF(Tabla1[[#This Row],[Fecha de nac]]="","",IF(Tabla1[[#This Row],[Fecha Finalización]] &gt;=TODAY(), DATEDIF(Tabla1[[#This Row],[Fecha de nac]],TODAY(),"y"), ROUNDDOWN((Tabla1[[#This Row],[Fecha Finalización]] -Tabla1[[#This Row],[Fecha de nac]])/365,0)))</f>
        <v/>
      </c>
      <c r="O1044" s="172"/>
      <c r="P1044" s="153"/>
      <c r="Q1044" s="154"/>
      <c r="R1044" s="155"/>
      <c r="S1044" s="155"/>
      <c r="T1044" s="155"/>
      <c r="U1044" s="244" t="str">
        <f>IF(F1044="","",Tabla1[[#This Row],[Fecha Inicio grupo]]+3*7-7)</f>
        <v/>
      </c>
      <c r="V1044" s="245" t="str">
        <f>IF(F1044="","",EDATE(Tabla1[[#This Row],[Fecha Inicio grupo]],3))</f>
        <v/>
      </c>
      <c r="W1044" s="30"/>
      <c r="X1044" s="30"/>
      <c r="Y1044" s="156"/>
      <c r="Z1044" s="156"/>
      <c r="AA1044" s="156"/>
      <c r="AB1044" s="156"/>
      <c r="AC1044" s="156"/>
      <c r="AD1044" s="156"/>
      <c r="AE1044" s="156"/>
      <c r="AF1044" s="156"/>
      <c r="AG1044" s="156"/>
      <c r="AH1044" s="233"/>
      <c r="AI1044" s="233"/>
      <c r="AJ1044" s="234"/>
      <c r="AK1044" s="233"/>
      <c r="AL1044" s="233"/>
      <c r="AM1044" s="233"/>
      <c r="AN1044" s="233"/>
      <c r="AO1044" s="146"/>
      <c r="AP1044" s="247" t="str">
        <f>IF(F1044="","",IFERROR(VLOOKUP(SUBSTITUTE(SUBSTITUTE(Tabla1[[#This Row],[Uso Sistemas]],"T","P"),"N","F"),Parámetros!$M$2:$N$17,2,0),"Completar hasta 3ra sem. para evaluar a Probacionista"))</f>
        <v/>
      </c>
      <c r="AQ1044" s="157"/>
      <c r="AR1044" s="157"/>
      <c r="AS1044" s="157"/>
      <c r="AT1044" s="30"/>
      <c r="AU1044" s="56" t="str">
        <f>CONCATENATE(Tabla1[[#This Row],[sem 01]],Tabla1[[#This Row],[sem 02]],Tabla1[[#This Row],[sem 03]])</f>
        <v/>
      </c>
      <c r="AV1044" s="56"/>
      <c r="AW1044" s="56"/>
      <c r="AX1044" s="249" t="str">
        <f>IF(V1044="","",EOMONTH(EDATE(Tabla1[[#This Row],[Fecha Finalización]],2),0))</f>
        <v/>
      </c>
      <c r="AY1044" s="157"/>
      <c r="AZ1044" s="250" t="str">
        <f>IF(V1044="","",EOMONTH(EDATE(Tabla1[[#This Row],[Fecha Finalización]],3),0))</f>
        <v/>
      </c>
      <c r="BA1044" s="40"/>
      <c r="BB1044" s="40"/>
      <c r="BC1044" s="238"/>
      <c r="BD1044" s="235" t="str">
        <f>IF(F1044="","",Tabla1[[#This Row],[sem 01]]&amp;Tabla1[[#This Row],[sem 02]]&amp;Tabla1[[#This Row],[sem 03]])</f>
        <v/>
      </c>
      <c r="BE1044" s="236"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12"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12"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12" t="str">
        <f>IF(Tabla1[[#This Row],[Fecha Inicio grupo]]="","",IFERROR(VLOOKUP(Tabla1[[#This Row],[Mes de Alta como miembro]],Parámetros!$AM$2:$AN$16,2,0),"01/01/1900"))</f>
        <v/>
      </c>
    </row>
    <row r="1045" spans="1:63" ht="15" customHeight="1">
      <c r="A1045" s="69">
        <v>1042</v>
      </c>
      <c r="B1045" s="147"/>
      <c r="C1045" s="148"/>
      <c r="D1045" s="43"/>
      <c r="E1045" s="149"/>
      <c r="F1045" s="208"/>
      <c r="G1045" s="46"/>
      <c r="H1045" s="166"/>
      <c r="I1045" s="150"/>
      <c r="J1045" s="148"/>
      <c r="K1045" s="169"/>
      <c r="L1045" s="152"/>
      <c r="M1045" s="151"/>
      <c r="N1045" s="240" t="str">
        <f ca="1">IF(Tabla1[[#This Row],[Fecha de nac]]="","",IF(Tabla1[[#This Row],[Fecha Finalización]] &gt;=TODAY(), DATEDIF(Tabla1[[#This Row],[Fecha de nac]],TODAY(),"y"), ROUNDDOWN((Tabla1[[#This Row],[Fecha Finalización]] -Tabla1[[#This Row],[Fecha de nac]])/365,0)))</f>
        <v/>
      </c>
      <c r="O1045" s="172"/>
      <c r="P1045" s="153"/>
      <c r="Q1045" s="154"/>
      <c r="R1045" s="155"/>
      <c r="S1045" s="155"/>
      <c r="T1045" s="155"/>
      <c r="U1045" s="244" t="str">
        <f>IF(F1045="","",Tabla1[[#This Row],[Fecha Inicio grupo]]+3*7-7)</f>
        <v/>
      </c>
      <c r="V1045" s="245" t="str">
        <f>IF(F1045="","",EDATE(Tabla1[[#This Row],[Fecha Inicio grupo]],3))</f>
        <v/>
      </c>
      <c r="W1045" s="30"/>
      <c r="X1045" s="30"/>
      <c r="Y1045" s="156"/>
      <c r="Z1045" s="156"/>
      <c r="AA1045" s="156"/>
      <c r="AB1045" s="156"/>
      <c r="AC1045" s="156"/>
      <c r="AD1045" s="156"/>
      <c r="AE1045" s="156"/>
      <c r="AF1045" s="156"/>
      <c r="AG1045" s="156"/>
      <c r="AH1045" s="233"/>
      <c r="AI1045" s="233"/>
      <c r="AJ1045" s="234"/>
      <c r="AK1045" s="233"/>
      <c r="AL1045" s="233"/>
      <c r="AM1045" s="233"/>
      <c r="AN1045" s="233"/>
      <c r="AO1045" s="146"/>
      <c r="AP1045" s="247" t="str">
        <f>IF(F1045="","",IFERROR(VLOOKUP(SUBSTITUTE(SUBSTITUTE(Tabla1[[#This Row],[Uso Sistemas]],"T","P"),"N","F"),Parámetros!$M$2:$N$17,2,0),"Completar hasta 3ra sem. para evaluar a Probacionista"))</f>
        <v/>
      </c>
      <c r="AQ1045" s="157"/>
      <c r="AR1045" s="157"/>
      <c r="AS1045" s="157"/>
      <c r="AT1045" s="30"/>
      <c r="AU1045" s="56" t="str">
        <f>CONCATENATE(Tabla1[[#This Row],[sem 01]],Tabla1[[#This Row],[sem 02]],Tabla1[[#This Row],[sem 03]])</f>
        <v/>
      </c>
      <c r="AV1045" s="56"/>
      <c r="AW1045" s="56"/>
      <c r="AX1045" s="249" t="str">
        <f>IF(V1045="","",EOMONTH(EDATE(Tabla1[[#This Row],[Fecha Finalización]],2),0))</f>
        <v/>
      </c>
      <c r="AY1045" s="157"/>
      <c r="AZ1045" s="250" t="str">
        <f>IF(V1045="","",EOMONTH(EDATE(Tabla1[[#This Row],[Fecha Finalización]],3),0))</f>
        <v/>
      </c>
      <c r="BA1045" s="40"/>
      <c r="BB1045" s="40"/>
      <c r="BC1045" s="238"/>
      <c r="BD1045" s="235" t="str">
        <f>IF(F1045="","",Tabla1[[#This Row],[sem 01]]&amp;Tabla1[[#This Row],[sem 02]]&amp;Tabla1[[#This Row],[sem 03]])</f>
        <v/>
      </c>
      <c r="BE1045" s="236"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12"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12"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12" t="str">
        <f>IF(Tabla1[[#This Row],[Fecha Inicio grupo]]="","",IFERROR(VLOOKUP(Tabla1[[#This Row],[Mes de Alta como miembro]],Parámetros!$AM$2:$AN$16,2,0),"01/01/1900"))</f>
        <v/>
      </c>
    </row>
    <row r="1046" spans="1:63" ht="15" customHeight="1">
      <c r="A1046" s="69">
        <v>1043</v>
      </c>
      <c r="B1046" s="147"/>
      <c r="C1046" s="148"/>
      <c r="D1046" s="43"/>
      <c r="E1046" s="149"/>
      <c r="F1046" s="208"/>
      <c r="G1046" s="46"/>
      <c r="H1046" s="166"/>
      <c r="I1046" s="150"/>
      <c r="J1046" s="148"/>
      <c r="K1046" s="169"/>
      <c r="L1046" s="152"/>
      <c r="M1046" s="151"/>
      <c r="N1046" s="240" t="str">
        <f ca="1">IF(Tabla1[[#This Row],[Fecha de nac]]="","",IF(Tabla1[[#This Row],[Fecha Finalización]] &gt;=TODAY(), DATEDIF(Tabla1[[#This Row],[Fecha de nac]],TODAY(),"y"), ROUNDDOWN((Tabla1[[#This Row],[Fecha Finalización]] -Tabla1[[#This Row],[Fecha de nac]])/365,0)))</f>
        <v/>
      </c>
      <c r="O1046" s="172"/>
      <c r="P1046" s="153"/>
      <c r="Q1046" s="154"/>
      <c r="R1046" s="155"/>
      <c r="S1046" s="155"/>
      <c r="T1046" s="155"/>
      <c r="U1046" s="244" t="str">
        <f>IF(F1046="","",Tabla1[[#This Row],[Fecha Inicio grupo]]+3*7-7)</f>
        <v/>
      </c>
      <c r="V1046" s="245" t="str">
        <f>IF(F1046="","",EDATE(Tabla1[[#This Row],[Fecha Inicio grupo]],3))</f>
        <v/>
      </c>
      <c r="W1046" s="30"/>
      <c r="X1046" s="30"/>
      <c r="Y1046" s="156"/>
      <c r="Z1046" s="156"/>
      <c r="AA1046" s="156"/>
      <c r="AB1046" s="156"/>
      <c r="AC1046" s="156"/>
      <c r="AD1046" s="156"/>
      <c r="AE1046" s="156"/>
      <c r="AF1046" s="156"/>
      <c r="AG1046" s="156"/>
      <c r="AH1046" s="233"/>
      <c r="AI1046" s="233"/>
      <c r="AJ1046" s="234"/>
      <c r="AK1046" s="233"/>
      <c r="AL1046" s="233"/>
      <c r="AM1046" s="233"/>
      <c r="AN1046" s="233"/>
      <c r="AO1046" s="146"/>
      <c r="AP1046" s="247" t="str">
        <f>IF(F1046="","",IFERROR(VLOOKUP(SUBSTITUTE(SUBSTITUTE(Tabla1[[#This Row],[Uso Sistemas]],"T","P"),"N","F"),Parámetros!$M$2:$N$17,2,0),"Completar hasta 3ra sem. para evaluar a Probacionista"))</f>
        <v/>
      </c>
      <c r="AQ1046" s="157"/>
      <c r="AR1046" s="157"/>
      <c r="AS1046" s="157"/>
      <c r="AT1046" s="30"/>
      <c r="AU1046" s="56" t="str">
        <f>CONCATENATE(Tabla1[[#This Row],[sem 01]],Tabla1[[#This Row],[sem 02]],Tabla1[[#This Row],[sem 03]])</f>
        <v/>
      </c>
      <c r="AV1046" s="56"/>
      <c r="AW1046" s="56"/>
      <c r="AX1046" s="249" t="str">
        <f>IF(V1046="","",EOMONTH(EDATE(Tabla1[[#This Row],[Fecha Finalización]],2),0))</f>
        <v/>
      </c>
      <c r="AY1046" s="157"/>
      <c r="AZ1046" s="250" t="str">
        <f>IF(V1046="","",EOMONTH(EDATE(Tabla1[[#This Row],[Fecha Finalización]],3),0))</f>
        <v/>
      </c>
      <c r="BA1046" s="40"/>
      <c r="BB1046" s="40"/>
      <c r="BC1046" s="238"/>
      <c r="BD1046" s="235" t="str">
        <f>IF(F1046="","",Tabla1[[#This Row],[sem 01]]&amp;Tabla1[[#This Row],[sem 02]]&amp;Tabla1[[#This Row],[sem 03]])</f>
        <v/>
      </c>
      <c r="BE1046" s="236"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12"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12"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12" t="str">
        <f>IF(Tabla1[[#This Row],[Fecha Inicio grupo]]="","",IFERROR(VLOOKUP(Tabla1[[#This Row],[Mes de Alta como miembro]],Parámetros!$AM$2:$AN$16,2,0),"01/01/1900"))</f>
        <v/>
      </c>
    </row>
    <row r="1047" spans="1:63" ht="15" customHeight="1">
      <c r="A1047" s="69">
        <v>1044</v>
      </c>
      <c r="B1047" s="147"/>
      <c r="C1047" s="148"/>
      <c r="D1047" s="43"/>
      <c r="E1047" s="149"/>
      <c r="F1047" s="208"/>
      <c r="G1047" s="46"/>
      <c r="H1047" s="166"/>
      <c r="I1047" s="150"/>
      <c r="J1047" s="148"/>
      <c r="K1047" s="169"/>
      <c r="L1047" s="152"/>
      <c r="M1047" s="151"/>
      <c r="N1047" s="240" t="str">
        <f ca="1">IF(Tabla1[[#This Row],[Fecha de nac]]="","",IF(Tabla1[[#This Row],[Fecha Finalización]] &gt;=TODAY(), DATEDIF(Tabla1[[#This Row],[Fecha de nac]],TODAY(),"y"), ROUNDDOWN((Tabla1[[#This Row],[Fecha Finalización]] -Tabla1[[#This Row],[Fecha de nac]])/365,0)))</f>
        <v/>
      </c>
      <c r="O1047" s="172"/>
      <c r="P1047" s="153"/>
      <c r="Q1047" s="154"/>
      <c r="R1047" s="155"/>
      <c r="S1047" s="155"/>
      <c r="T1047" s="155"/>
      <c r="U1047" s="244" t="str">
        <f>IF(F1047="","",Tabla1[[#This Row],[Fecha Inicio grupo]]+3*7-7)</f>
        <v/>
      </c>
      <c r="V1047" s="245" t="str">
        <f>IF(F1047="","",EDATE(Tabla1[[#This Row],[Fecha Inicio grupo]],3))</f>
        <v/>
      </c>
      <c r="W1047" s="30"/>
      <c r="X1047" s="30"/>
      <c r="Y1047" s="156"/>
      <c r="Z1047" s="156"/>
      <c r="AA1047" s="156"/>
      <c r="AB1047" s="156"/>
      <c r="AC1047" s="156"/>
      <c r="AD1047" s="156"/>
      <c r="AE1047" s="156"/>
      <c r="AF1047" s="156"/>
      <c r="AG1047" s="156"/>
      <c r="AH1047" s="233"/>
      <c r="AI1047" s="233"/>
      <c r="AJ1047" s="234"/>
      <c r="AK1047" s="233"/>
      <c r="AL1047" s="233"/>
      <c r="AM1047" s="233"/>
      <c r="AN1047" s="233"/>
      <c r="AO1047" s="146"/>
      <c r="AP1047" s="247" t="str">
        <f>IF(F1047="","",IFERROR(VLOOKUP(SUBSTITUTE(SUBSTITUTE(Tabla1[[#This Row],[Uso Sistemas]],"T","P"),"N","F"),Parámetros!$M$2:$N$17,2,0),"Completar hasta 3ra sem. para evaluar a Probacionista"))</f>
        <v/>
      </c>
      <c r="AQ1047" s="157"/>
      <c r="AR1047" s="157"/>
      <c r="AS1047" s="157"/>
      <c r="AT1047" s="30"/>
      <c r="AU1047" s="56" t="str">
        <f>CONCATENATE(Tabla1[[#This Row],[sem 01]],Tabla1[[#This Row],[sem 02]],Tabla1[[#This Row],[sem 03]])</f>
        <v/>
      </c>
      <c r="AV1047" s="56"/>
      <c r="AW1047" s="56"/>
      <c r="AX1047" s="249" t="str">
        <f>IF(V1047="","",EOMONTH(EDATE(Tabla1[[#This Row],[Fecha Finalización]],2),0))</f>
        <v/>
      </c>
      <c r="AY1047" s="157"/>
      <c r="AZ1047" s="250" t="str">
        <f>IF(V1047="","",EOMONTH(EDATE(Tabla1[[#This Row],[Fecha Finalización]],3),0))</f>
        <v/>
      </c>
      <c r="BA1047" s="40"/>
      <c r="BB1047" s="40"/>
      <c r="BC1047" s="238"/>
      <c r="BD1047" s="235" t="str">
        <f>IF(F1047="","",Tabla1[[#This Row],[sem 01]]&amp;Tabla1[[#This Row],[sem 02]]&amp;Tabla1[[#This Row],[sem 03]])</f>
        <v/>
      </c>
      <c r="BE1047" s="236"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12"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12"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12" t="str">
        <f>IF(Tabla1[[#This Row],[Fecha Inicio grupo]]="","",IFERROR(VLOOKUP(Tabla1[[#This Row],[Mes de Alta como miembro]],Parámetros!$AM$2:$AN$16,2,0),"01/01/1900"))</f>
        <v/>
      </c>
    </row>
    <row r="1048" spans="1:63" ht="15" customHeight="1">
      <c r="A1048" s="69">
        <v>1045</v>
      </c>
      <c r="B1048" s="147"/>
      <c r="C1048" s="148"/>
      <c r="D1048" s="43"/>
      <c r="E1048" s="149"/>
      <c r="F1048" s="208"/>
      <c r="G1048" s="46"/>
      <c r="H1048" s="166"/>
      <c r="I1048" s="150"/>
      <c r="J1048" s="148"/>
      <c r="K1048" s="169"/>
      <c r="L1048" s="152"/>
      <c r="M1048" s="151"/>
      <c r="N1048" s="240" t="str">
        <f ca="1">IF(Tabla1[[#This Row],[Fecha de nac]]="","",IF(Tabla1[[#This Row],[Fecha Finalización]] &gt;=TODAY(), DATEDIF(Tabla1[[#This Row],[Fecha de nac]],TODAY(),"y"), ROUNDDOWN((Tabla1[[#This Row],[Fecha Finalización]] -Tabla1[[#This Row],[Fecha de nac]])/365,0)))</f>
        <v/>
      </c>
      <c r="O1048" s="172"/>
      <c r="P1048" s="153"/>
      <c r="Q1048" s="154"/>
      <c r="R1048" s="155"/>
      <c r="S1048" s="155"/>
      <c r="T1048" s="155"/>
      <c r="U1048" s="244" t="str">
        <f>IF(F1048="","",Tabla1[[#This Row],[Fecha Inicio grupo]]+3*7-7)</f>
        <v/>
      </c>
      <c r="V1048" s="245" t="str">
        <f>IF(F1048="","",EDATE(Tabla1[[#This Row],[Fecha Inicio grupo]],3))</f>
        <v/>
      </c>
      <c r="W1048" s="30"/>
      <c r="X1048" s="30"/>
      <c r="Y1048" s="156"/>
      <c r="Z1048" s="156"/>
      <c r="AA1048" s="156"/>
      <c r="AB1048" s="156"/>
      <c r="AC1048" s="156"/>
      <c r="AD1048" s="156"/>
      <c r="AE1048" s="156"/>
      <c r="AF1048" s="156"/>
      <c r="AG1048" s="156"/>
      <c r="AH1048" s="233"/>
      <c r="AI1048" s="233"/>
      <c r="AJ1048" s="234"/>
      <c r="AK1048" s="233"/>
      <c r="AL1048" s="233"/>
      <c r="AM1048" s="233"/>
      <c r="AN1048" s="233"/>
      <c r="AO1048" s="146"/>
      <c r="AP1048" s="247" t="str">
        <f>IF(F1048="","",IFERROR(VLOOKUP(SUBSTITUTE(SUBSTITUTE(Tabla1[[#This Row],[Uso Sistemas]],"T","P"),"N","F"),Parámetros!$M$2:$N$17,2,0),"Completar hasta 3ra sem. para evaluar a Probacionista"))</f>
        <v/>
      </c>
      <c r="AQ1048" s="157"/>
      <c r="AR1048" s="157"/>
      <c r="AS1048" s="157"/>
      <c r="AT1048" s="30"/>
      <c r="AU1048" s="56" t="str">
        <f>CONCATENATE(Tabla1[[#This Row],[sem 01]],Tabla1[[#This Row],[sem 02]],Tabla1[[#This Row],[sem 03]])</f>
        <v/>
      </c>
      <c r="AV1048" s="56"/>
      <c r="AW1048" s="56"/>
      <c r="AX1048" s="249" t="str">
        <f>IF(V1048="","",EOMONTH(EDATE(Tabla1[[#This Row],[Fecha Finalización]],2),0))</f>
        <v/>
      </c>
      <c r="AY1048" s="157"/>
      <c r="AZ1048" s="250" t="str">
        <f>IF(V1048="","",EOMONTH(EDATE(Tabla1[[#This Row],[Fecha Finalización]],3),0))</f>
        <v/>
      </c>
      <c r="BA1048" s="40"/>
      <c r="BB1048" s="40"/>
      <c r="BC1048" s="238"/>
      <c r="BD1048" s="235" t="str">
        <f>IF(F1048="","",Tabla1[[#This Row],[sem 01]]&amp;Tabla1[[#This Row],[sem 02]]&amp;Tabla1[[#This Row],[sem 03]])</f>
        <v/>
      </c>
      <c r="BE1048" s="236"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12"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12"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12" t="str">
        <f>IF(Tabla1[[#This Row],[Fecha Inicio grupo]]="","",IFERROR(VLOOKUP(Tabla1[[#This Row],[Mes de Alta como miembro]],Parámetros!$AM$2:$AN$16,2,0),"01/01/1900"))</f>
        <v/>
      </c>
    </row>
    <row r="1049" spans="1:63" ht="15" customHeight="1">
      <c r="A1049" s="69">
        <v>1046</v>
      </c>
      <c r="B1049" s="147"/>
      <c r="C1049" s="148"/>
      <c r="D1049" s="43"/>
      <c r="E1049" s="149"/>
      <c r="F1049" s="208"/>
      <c r="G1049" s="46"/>
      <c r="H1049" s="166"/>
      <c r="I1049" s="150"/>
      <c r="J1049" s="148"/>
      <c r="K1049" s="169"/>
      <c r="L1049" s="152"/>
      <c r="M1049" s="151"/>
      <c r="N1049" s="240" t="str">
        <f ca="1">IF(Tabla1[[#This Row],[Fecha de nac]]="","",IF(Tabla1[[#This Row],[Fecha Finalización]] &gt;=TODAY(), DATEDIF(Tabla1[[#This Row],[Fecha de nac]],TODAY(),"y"), ROUNDDOWN((Tabla1[[#This Row],[Fecha Finalización]] -Tabla1[[#This Row],[Fecha de nac]])/365,0)))</f>
        <v/>
      </c>
      <c r="O1049" s="172"/>
      <c r="P1049" s="153"/>
      <c r="Q1049" s="154"/>
      <c r="R1049" s="155"/>
      <c r="S1049" s="155"/>
      <c r="T1049" s="155"/>
      <c r="U1049" s="244" t="str">
        <f>IF(F1049="","",Tabla1[[#This Row],[Fecha Inicio grupo]]+3*7-7)</f>
        <v/>
      </c>
      <c r="V1049" s="245" t="str">
        <f>IF(F1049="","",EDATE(Tabla1[[#This Row],[Fecha Inicio grupo]],3))</f>
        <v/>
      </c>
      <c r="W1049" s="30"/>
      <c r="X1049" s="30"/>
      <c r="Y1049" s="156"/>
      <c r="Z1049" s="156"/>
      <c r="AA1049" s="156"/>
      <c r="AB1049" s="156"/>
      <c r="AC1049" s="156"/>
      <c r="AD1049" s="156"/>
      <c r="AE1049" s="156"/>
      <c r="AF1049" s="156"/>
      <c r="AG1049" s="156"/>
      <c r="AH1049" s="233"/>
      <c r="AI1049" s="233"/>
      <c r="AJ1049" s="234"/>
      <c r="AK1049" s="233"/>
      <c r="AL1049" s="233"/>
      <c r="AM1049" s="233"/>
      <c r="AN1049" s="233"/>
      <c r="AO1049" s="146"/>
      <c r="AP1049" s="247" t="str">
        <f>IF(F1049="","",IFERROR(VLOOKUP(SUBSTITUTE(SUBSTITUTE(Tabla1[[#This Row],[Uso Sistemas]],"T","P"),"N","F"),Parámetros!$M$2:$N$17,2,0),"Completar hasta 3ra sem. para evaluar a Probacionista"))</f>
        <v/>
      </c>
      <c r="AQ1049" s="157"/>
      <c r="AR1049" s="157"/>
      <c r="AS1049" s="157"/>
      <c r="AT1049" s="30"/>
      <c r="AU1049" s="56" t="str">
        <f>CONCATENATE(Tabla1[[#This Row],[sem 01]],Tabla1[[#This Row],[sem 02]],Tabla1[[#This Row],[sem 03]])</f>
        <v/>
      </c>
      <c r="AV1049" s="56"/>
      <c r="AW1049" s="56"/>
      <c r="AX1049" s="249" t="str">
        <f>IF(V1049="","",EOMONTH(EDATE(Tabla1[[#This Row],[Fecha Finalización]],2),0))</f>
        <v/>
      </c>
      <c r="AY1049" s="157"/>
      <c r="AZ1049" s="250" t="str">
        <f>IF(V1049="","",EOMONTH(EDATE(Tabla1[[#This Row],[Fecha Finalización]],3),0))</f>
        <v/>
      </c>
      <c r="BA1049" s="40"/>
      <c r="BB1049" s="40"/>
      <c r="BC1049" s="238"/>
      <c r="BD1049" s="235" t="str">
        <f>IF(F1049="","",Tabla1[[#This Row],[sem 01]]&amp;Tabla1[[#This Row],[sem 02]]&amp;Tabla1[[#This Row],[sem 03]])</f>
        <v/>
      </c>
      <c r="BE1049" s="236"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12"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12"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12" t="str">
        <f>IF(Tabla1[[#This Row],[Fecha Inicio grupo]]="","",IFERROR(VLOOKUP(Tabla1[[#This Row],[Mes de Alta como miembro]],Parámetros!$AM$2:$AN$16,2,0),"01/01/1900"))</f>
        <v/>
      </c>
    </row>
    <row r="1050" spans="1:63" ht="15" customHeight="1">
      <c r="A1050" s="69">
        <v>1047</v>
      </c>
      <c r="B1050" s="147"/>
      <c r="C1050" s="148"/>
      <c r="D1050" s="43"/>
      <c r="E1050" s="149"/>
      <c r="F1050" s="208"/>
      <c r="G1050" s="46"/>
      <c r="H1050" s="166"/>
      <c r="I1050" s="150"/>
      <c r="J1050" s="148"/>
      <c r="K1050" s="169"/>
      <c r="L1050" s="152"/>
      <c r="M1050" s="151"/>
      <c r="N1050" s="240" t="str">
        <f ca="1">IF(Tabla1[[#This Row],[Fecha de nac]]="","",IF(Tabla1[[#This Row],[Fecha Finalización]] &gt;=TODAY(), DATEDIF(Tabla1[[#This Row],[Fecha de nac]],TODAY(),"y"), ROUNDDOWN((Tabla1[[#This Row],[Fecha Finalización]] -Tabla1[[#This Row],[Fecha de nac]])/365,0)))</f>
        <v/>
      </c>
      <c r="O1050" s="172"/>
      <c r="P1050" s="153"/>
      <c r="Q1050" s="154"/>
      <c r="R1050" s="155"/>
      <c r="S1050" s="155"/>
      <c r="T1050" s="155"/>
      <c r="U1050" s="244" t="str">
        <f>IF(F1050="","",Tabla1[[#This Row],[Fecha Inicio grupo]]+3*7-7)</f>
        <v/>
      </c>
      <c r="V1050" s="245" t="str">
        <f>IF(F1050="","",EDATE(Tabla1[[#This Row],[Fecha Inicio grupo]],3))</f>
        <v/>
      </c>
      <c r="W1050" s="30"/>
      <c r="X1050" s="30"/>
      <c r="Y1050" s="156"/>
      <c r="Z1050" s="156"/>
      <c r="AA1050" s="156"/>
      <c r="AB1050" s="156"/>
      <c r="AC1050" s="156"/>
      <c r="AD1050" s="156"/>
      <c r="AE1050" s="156"/>
      <c r="AF1050" s="156"/>
      <c r="AG1050" s="156"/>
      <c r="AH1050" s="233"/>
      <c r="AI1050" s="233"/>
      <c r="AJ1050" s="234"/>
      <c r="AK1050" s="233"/>
      <c r="AL1050" s="233"/>
      <c r="AM1050" s="233"/>
      <c r="AN1050" s="233"/>
      <c r="AO1050" s="146"/>
      <c r="AP1050" s="247" t="str">
        <f>IF(F1050="","",IFERROR(VLOOKUP(SUBSTITUTE(SUBSTITUTE(Tabla1[[#This Row],[Uso Sistemas]],"T","P"),"N","F"),Parámetros!$M$2:$N$17,2,0),"Completar hasta 3ra sem. para evaluar a Probacionista"))</f>
        <v/>
      </c>
      <c r="AQ1050" s="157"/>
      <c r="AR1050" s="157"/>
      <c r="AS1050" s="157"/>
      <c r="AT1050" s="30"/>
      <c r="AU1050" s="56" t="str">
        <f>CONCATENATE(Tabla1[[#This Row],[sem 01]],Tabla1[[#This Row],[sem 02]],Tabla1[[#This Row],[sem 03]])</f>
        <v/>
      </c>
      <c r="AV1050" s="56"/>
      <c r="AW1050" s="56"/>
      <c r="AX1050" s="249" t="str">
        <f>IF(V1050="","",EOMONTH(EDATE(Tabla1[[#This Row],[Fecha Finalización]],2),0))</f>
        <v/>
      </c>
      <c r="AY1050" s="157"/>
      <c r="AZ1050" s="250" t="str">
        <f>IF(V1050="","",EOMONTH(EDATE(Tabla1[[#This Row],[Fecha Finalización]],3),0))</f>
        <v/>
      </c>
      <c r="BA1050" s="40"/>
      <c r="BB1050" s="40"/>
      <c r="BC1050" s="238"/>
      <c r="BD1050" s="235" t="str">
        <f>IF(F1050="","",Tabla1[[#This Row],[sem 01]]&amp;Tabla1[[#This Row],[sem 02]]&amp;Tabla1[[#This Row],[sem 03]])</f>
        <v/>
      </c>
      <c r="BE1050" s="236"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12"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12"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12" t="str">
        <f>IF(Tabla1[[#This Row],[Fecha Inicio grupo]]="","",IFERROR(VLOOKUP(Tabla1[[#This Row],[Mes de Alta como miembro]],Parámetros!$AM$2:$AN$16,2,0),"01/01/1900"))</f>
        <v/>
      </c>
    </row>
    <row r="1051" spans="1:63" ht="15" customHeight="1">
      <c r="A1051" s="69">
        <v>1048</v>
      </c>
      <c r="B1051" s="147"/>
      <c r="C1051" s="148"/>
      <c r="D1051" s="43"/>
      <c r="E1051" s="149"/>
      <c r="F1051" s="208"/>
      <c r="G1051" s="46"/>
      <c r="H1051" s="166"/>
      <c r="I1051" s="150"/>
      <c r="J1051" s="148"/>
      <c r="K1051" s="169"/>
      <c r="L1051" s="152"/>
      <c r="M1051" s="151"/>
      <c r="N1051" s="240" t="str">
        <f ca="1">IF(Tabla1[[#This Row],[Fecha de nac]]="","",IF(Tabla1[[#This Row],[Fecha Finalización]] &gt;=TODAY(), DATEDIF(Tabla1[[#This Row],[Fecha de nac]],TODAY(),"y"), ROUNDDOWN((Tabla1[[#This Row],[Fecha Finalización]] -Tabla1[[#This Row],[Fecha de nac]])/365,0)))</f>
        <v/>
      </c>
      <c r="O1051" s="172"/>
      <c r="P1051" s="153"/>
      <c r="Q1051" s="154"/>
      <c r="R1051" s="155"/>
      <c r="S1051" s="155"/>
      <c r="T1051" s="155"/>
      <c r="U1051" s="244" t="str">
        <f>IF(F1051="","",Tabla1[[#This Row],[Fecha Inicio grupo]]+3*7-7)</f>
        <v/>
      </c>
      <c r="V1051" s="245" t="str">
        <f>IF(F1051="","",EDATE(Tabla1[[#This Row],[Fecha Inicio grupo]],3))</f>
        <v/>
      </c>
      <c r="W1051" s="30"/>
      <c r="X1051" s="30"/>
      <c r="Y1051" s="156"/>
      <c r="Z1051" s="156"/>
      <c r="AA1051" s="156"/>
      <c r="AB1051" s="156"/>
      <c r="AC1051" s="156"/>
      <c r="AD1051" s="156"/>
      <c r="AE1051" s="156"/>
      <c r="AF1051" s="156"/>
      <c r="AG1051" s="156"/>
      <c r="AH1051" s="233"/>
      <c r="AI1051" s="233"/>
      <c r="AJ1051" s="234"/>
      <c r="AK1051" s="233"/>
      <c r="AL1051" s="233"/>
      <c r="AM1051" s="233"/>
      <c r="AN1051" s="233"/>
      <c r="AO1051" s="146"/>
      <c r="AP1051" s="247" t="str">
        <f>IF(F1051="","",IFERROR(VLOOKUP(SUBSTITUTE(SUBSTITUTE(Tabla1[[#This Row],[Uso Sistemas]],"T","P"),"N","F"),Parámetros!$M$2:$N$17,2,0),"Completar hasta 3ra sem. para evaluar a Probacionista"))</f>
        <v/>
      </c>
      <c r="AQ1051" s="157"/>
      <c r="AR1051" s="157"/>
      <c r="AS1051" s="157"/>
      <c r="AT1051" s="30"/>
      <c r="AU1051" s="56" t="str">
        <f>CONCATENATE(Tabla1[[#This Row],[sem 01]],Tabla1[[#This Row],[sem 02]],Tabla1[[#This Row],[sem 03]])</f>
        <v/>
      </c>
      <c r="AV1051" s="56"/>
      <c r="AW1051" s="56"/>
      <c r="AX1051" s="249" t="str">
        <f>IF(V1051="","",EOMONTH(EDATE(Tabla1[[#This Row],[Fecha Finalización]],2),0))</f>
        <v/>
      </c>
      <c r="AY1051" s="157"/>
      <c r="AZ1051" s="250" t="str">
        <f>IF(V1051="","",EOMONTH(EDATE(Tabla1[[#This Row],[Fecha Finalización]],3),0))</f>
        <v/>
      </c>
      <c r="BA1051" s="40"/>
      <c r="BB1051" s="40"/>
      <c r="BC1051" s="238"/>
      <c r="BD1051" s="235" t="str">
        <f>IF(F1051="","",Tabla1[[#This Row],[sem 01]]&amp;Tabla1[[#This Row],[sem 02]]&amp;Tabla1[[#This Row],[sem 03]])</f>
        <v/>
      </c>
      <c r="BE1051" s="236"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12"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12"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12" t="str">
        <f>IF(Tabla1[[#This Row],[Fecha Inicio grupo]]="","",IFERROR(VLOOKUP(Tabla1[[#This Row],[Mes de Alta como miembro]],Parámetros!$AM$2:$AN$16,2,0),"01/01/1900"))</f>
        <v/>
      </c>
    </row>
    <row r="1052" spans="1:63" ht="15" customHeight="1">
      <c r="A1052" s="69">
        <v>1049</v>
      </c>
      <c r="B1052" s="147"/>
      <c r="C1052" s="148"/>
      <c r="D1052" s="43"/>
      <c r="E1052" s="149"/>
      <c r="F1052" s="208"/>
      <c r="G1052" s="46"/>
      <c r="H1052" s="166"/>
      <c r="I1052" s="150"/>
      <c r="J1052" s="148"/>
      <c r="K1052" s="169"/>
      <c r="L1052" s="152"/>
      <c r="M1052" s="151"/>
      <c r="N1052" s="240" t="str">
        <f ca="1">IF(Tabla1[[#This Row],[Fecha de nac]]="","",IF(Tabla1[[#This Row],[Fecha Finalización]] &gt;=TODAY(), DATEDIF(Tabla1[[#This Row],[Fecha de nac]],TODAY(),"y"), ROUNDDOWN((Tabla1[[#This Row],[Fecha Finalización]] -Tabla1[[#This Row],[Fecha de nac]])/365,0)))</f>
        <v/>
      </c>
      <c r="O1052" s="172"/>
      <c r="P1052" s="153"/>
      <c r="Q1052" s="154"/>
      <c r="R1052" s="155"/>
      <c r="S1052" s="155"/>
      <c r="T1052" s="155"/>
      <c r="U1052" s="244" t="str">
        <f>IF(F1052="","",Tabla1[[#This Row],[Fecha Inicio grupo]]+3*7-7)</f>
        <v/>
      </c>
      <c r="V1052" s="245" t="str">
        <f>IF(F1052="","",EDATE(Tabla1[[#This Row],[Fecha Inicio grupo]],3))</f>
        <v/>
      </c>
      <c r="W1052" s="30"/>
      <c r="X1052" s="30"/>
      <c r="Y1052" s="156"/>
      <c r="Z1052" s="156"/>
      <c r="AA1052" s="156"/>
      <c r="AB1052" s="156"/>
      <c r="AC1052" s="156"/>
      <c r="AD1052" s="156"/>
      <c r="AE1052" s="156"/>
      <c r="AF1052" s="156"/>
      <c r="AG1052" s="156"/>
      <c r="AH1052" s="233"/>
      <c r="AI1052" s="233"/>
      <c r="AJ1052" s="234"/>
      <c r="AK1052" s="233"/>
      <c r="AL1052" s="233"/>
      <c r="AM1052" s="233"/>
      <c r="AN1052" s="233"/>
      <c r="AO1052" s="146"/>
      <c r="AP1052" s="247" t="str">
        <f>IF(F1052="","",IFERROR(VLOOKUP(SUBSTITUTE(SUBSTITUTE(Tabla1[[#This Row],[Uso Sistemas]],"T","P"),"N","F"),Parámetros!$M$2:$N$17,2,0),"Completar hasta 3ra sem. para evaluar a Probacionista"))</f>
        <v/>
      </c>
      <c r="AQ1052" s="157"/>
      <c r="AR1052" s="157"/>
      <c r="AS1052" s="157"/>
      <c r="AT1052" s="30"/>
      <c r="AU1052" s="56" t="str">
        <f>CONCATENATE(Tabla1[[#This Row],[sem 01]],Tabla1[[#This Row],[sem 02]],Tabla1[[#This Row],[sem 03]])</f>
        <v/>
      </c>
      <c r="AV1052" s="56"/>
      <c r="AW1052" s="56"/>
      <c r="AX1052" s="249" t="str">
        <f>IF(V1052="","",EOMONTH(EDATE(Tabla1[[#This Row],[Fecha Finalización]],2),0))</f>
        <v/>
      </c>
      <c r="AY1052" s="157"/>
      <c r="AZ1052" s="250" t="str">
        <f>IF(V1052="","",EOMONTH(EDATE(Tabla1[[#This Row],[Fecha Finalización]],3),0))</f>
        <v/>
      </c>
      <c r="BA1052" s="40"/>
      <c r="BB1052" s="40"/>
      <c r="BC1052" s="238"/>
      <c r="BD1052" s="235" t="str">
        <f>IF(F1052="","",Tabla1[[#This Row],[sem 01]]&amp;Tabla1[[#This Row],[sem 02]]&amp;Tabla1[[#This Row],[sem 03]])</f>
        <v/>
      </c>
      <c r="BE1052" s="236"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12"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12"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12" t="str">
        <f>IF(Tabla1[[#This Row],[Fecha Inicio grupo]]="","",IFERROR(VLOOKUP(Tabla1[[#This Row],[Mes de Alta como miembro]],Parámetros!$AM$2:$AN$16,2,0),"01/01/1900"))</f>
        <v/>
      </c>
    </row>
    <row r="1053" spans="1:63" ht="15" customHeight="1">
      <c r="A1053" s="69">
        <v>1050</v>
      </c>
      <c r="B1053" s="147"/>
      <c r="C1053" s="148"/>
      <c r="D1053" s="43"/>
      <c r="E1053" s="149"/>
      <c r="F1053" s="208"/>
      <c r="G1053" s="46"/>
      <c r="H1053" s="166"/>
      <c r="I1053" s="150"/>
      <c r="J1053" s="148"/>
      <c r="K1053" s="169"/>
      <c r="L1053" s="152"/>
      <c r="M1053" s="151"/>
      <c r="N1053" s="240" t="str">
        <f ca="1">IF(Tabla1[[#This Row],[Fecha de nac]]="","",IF(Tabla1[[#This Row],[Fecha Finalización]] &gt;=TODAY(), DATEDIF(Tabla1[[#This Row],[Fecha de nac]],TODAY(),"y"), ROUNDDOWN((Tabla1[[#This Row],[Fecha Finalización]] -Tabla1[[#This Row],[Fecha de nac]])/365,0)))</f>
        <v/>
      </c>
      <c r="O1053" s="172"/>
      <c r="P1053" s="153"/>
      <c r="Q1053" s="154"/>
      <c r="R1053" s="155"/>
      <c r="S1053" s="155"/>
      <c r="T1053" s="155"/>
      <c r="U1053" s="244" t="str">
        <f>IF(F1053="","",Tabla1[[#This Row],[Fecha Inicio grupo]]+3*7-7)</f>
        <v/>
      </c>
      <c r="V1053" s="245" t="str">
        <f>IF(F1053="","",EDATE(Tabla1[[#This Row],[Fecha Inicio grupo]],3))</f>
        <v/>
      </c>
      <c r="W1053" s="30"/>
      <c r="X1053" s="30"/>
      <c r="Y1053" s="156"/>
      <c r="Z1053" s="156"/>
      <c r="AA1053" s="156"/>
      <c r="AB1053" s="156"/>
      <c r="AC1053" s="156"/>
      <c r="AD1053" s="156"/>
      <c r="AE1053" s="156"/>
      <c r="AF1053" s="156"/>
      <c r="AG1053" s="156"/>
      <c r="AH1053" s="233"/>
      <c r="AI1053" s="233"/>
      <c r="AJ1053" s="234"/>
      <c r="AK1053" s="233"/>
      <c r="AL1053" s="233"/>
      <c r="AM1053" s="233"/>
      <c r="AN1053" s="233"/>
      <c r="AO1053" s="146"/>
      <c r="AP1053" s="247" t="str">
        <f>IF(F1053="","",IFERROR(VLOOKUP(SUBSTITUTE(SUBSTITUTE(Tabla1[[#This Row],[Uso Sistemas]],"T","P"),"N","F"),Parámetros!$M$2:$N$17,2,0),"Completar hasta 3ra sem. para evaluar a Probacionista"))</f>
        <v/>
      </c>
      <c r="AQ1053" s="157"/>
      <c r="AR1053" s="157"/>
      <c r="AS1053" s="157"/>
      <c r="AT1053" s="30"/>
      <c r="AU1053" s="56" t="str">
        <f>CONCATENATE(Tabla1[[#This Row],[sem 01]],Tabla1[[#This Row],[sem 02]],Tabla1[[#This Row],[sem 03]])</f>
        <v/>
      </c>
      <c r="AV1053" s="56"/>
      <c r="AW1053" s="56"/>
      <c r="AX1053" s="249" t="str">
        <f>IF(V1053="","",EOMONTH(EDATE(Tabla1[[#This Row],[Fecha Finalización]],2),0))</f>
        <v/>
      </c>
      <c r="AY1053" s="157"/>
      <c r="AZ1053" s="250" t="str">
        <f>IF(V1053="","",EOMONTH(EDATE(Tabla1[[#This Row],[Fecha Finalización]],3),0))</f>
        <v/>
      </c>
      <c r="BA1053" s="40"/>
      <c r="BB1053" s="40"/>
      <c r="BC1053" s="238"/>
      <c r="BD1053" s="235" t="str">
        <f>IF(F1053="","",Tabla1[[#This Row],[sem 01]]&amp;Tabla1[[#This Row],[sem 02]]&amp;Tabla1[[#This Row],[sem 03]])</f>
        <v/>
      </c>
      <c r="BE1053" s="236"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12"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12"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12" t="str">
        <f>IF(Tabla1[[#This Row],[Fecha Inicio grupo]]="","",IFERROR(VLOOKUP(Tabla1[[#This Row],[Mes de Alta como miembro]],Parámetros!$AM$2:$AN$16,2,0),"01/01/1900"))</f>
        <v/>
      </c>
    </row>
    <row r="1054" spans="1:63" ht="15" customHeight="1">
      <c r="A1054" s="69">
        <v>1051</v>
      </c>
      <c r="B1054" s="147"/>
      <c r="C1054" s="148"/>
      <c r="D1054" s="43"/>
      <c r="E1054" s="149"/>
      <c r="F1054" s="208"/>
      <c r="G1054" s="46"/>
      <c r="H1054" s="166"/>
      <c r="I1054" s="150"/>
      <c r="J1054" s="148"/>
      <c r="K1054" s="169"/>
      <c r="L1054" s="152"/>
      <c r="M1054" s="151"/>
      <c r="N1054" s="240" t="str">
        <f ca="1">IF(Tabla1[[#This Row],[Fecha de nac]]="","",IF(Tabla1[[#This Row],[Fecha Finalización]] &gt;=TODAY(), DATEDIF(Tabla1[[#This Row],[Fecha de nac]],TODAY(),"y"), ROUNDDOWN((Tabla1[[#This Row],[Fecha Finalización]] -Tabla1[[#This Row],[Fecha de nac]])/365,0)))</f>
        <v/>
      </c>
      <c r="O1054" s="172"/>
      <c r="P1054" s="153"/>
      <c r="Q1054" s="154"/>
      <c r="R1054" s="155"/>
      <c r="S1054" s="155"/>
      <c r="T1054" s="155"/>
      <c r="U1054" s="244" t="str">
        <f>IF(F1054="","",Tabla1[[#This Row],[Fecha Inicio grupo]]+3*7-7)</f>
        <v/>
      </c>
      <c r="V1054" s="245" t="str">
        <f>IF(F1054="","",EDATE(Tabla1[[#This Row],[Fecha Inicio grupo]],3))</f>
        <v/>
      </c>
      <c r="W1054" s="30"/>
      <c r="X1054" s="30"/>
      <c r="Y1054" s="156"/>
      <c r="Z1054" s="156"/>
      <c r="AA1054" s="156"/>
      <c r="AB1054" s="156"/>
      <c r="AC1054" s="156"/>
      <c r="AD1054" s="156"/>
      <c r="AE1054" s="156"/>
      <c r="AF1054" s="156"/>
      <c r="AG1054" s="156"/>
      <c r="AH1054" s="233"/>
      <c r="AI1054" s="233"/>
      <c r="AJ1054" s="234"/>
      <c r="AK1054" s="233"/>
      <c r="AL1054" s="233"/>
      <c r="AM1054" s="233"/>
      <c r="AN1054" s="233"/>
      <c r="AO1054" s="146"/>
      <c r="AP1054" s="247" t="str">
        <f>IF(F1054="","",IFERROR(VLOOKUP(SUBSTITUTE(SUBSTITUTE(Tabla1[[#This Row],[Uso Sistemas]],"T","P"),"N","F"),Parámetros!$M$2:$N$17,2,0),"Completar hasta 3ra sem. para evaluar a Probacionista"))</f>
        <v/>
      </c>
      <c r="AQ1054" s="157"/>
      <c r="AR1054" s="157"/>
      <c r="AS1054" s="157"/>
      <c r="AT1054" s="30"/>
      <c r="AU1054" s="56" t="str">
        <f>CONCATENATE(Tabla1[[#This Row],[sem 01]],Tabla1[[#This Row],[sem 02]],Tabla1[[#This Row],[sem 03]])</f>
        <v/>
      </c>
      <c r="AV1054" s="56"/>
      <c r="AW1054" s="56"/>
      <c r="AX1054" s="249" t="str">
        <f>IF(V1054="","",EOMONTH(EDATE(Tabla1[[#This Row],[Fecha Finalización]],2),0))</f>
        <v/>
      </c>
      <c r="AY1054" s="157"/>
      <c r="AZ1054" s="250" t="str">
        <f>IF(V1054="","",EOMONTH(EDATE(Tabla1[[#This Row],[Fecha Finalización]],3),0))</f>
        <v/>
      </c>
      <c r="BA1054" s="40"/>
      <c r="BB1054" s="40"/>
      <c r="BC1054" s="238"/>
      <c r="BD1054" s="235" t="str">
        <f>IF(F1054="","",Tabla1[[#This Row],[sem 01]]&amp;Tabla1[[#This Row],[sem 02]]&amp;Tabla1[[#This Row],[sem 03]])</f>
        <v/>
      </c>
      <c r="BE1054" s="236"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12"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12"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12" t="str">
        <f>IF(Tabla1[[#This Row],[Fecha Inicio grupo]]="","",IFERROR(VLOOKUP(Tabla1[[#This Row],[Mes de Alta como miembro]],Parámetros!$AM$2:$AN$16,2,0),"01/01/1900"))</f>
        <v/>
      </c>
    </row>
    <row r="1055" spans="1:63" ht="15" customHeight="1">
      <c r="A1055" s="69">
        <v>1052</v>
      </c>
      <c r="B1055" s="147"/>
      <c r="C1055" s="148"/>
      <c r="D1055" s="43"/>
      <c r="E1055" s="149"/>
      <c r="F1055" s="208"/>
      <c r="G1055" s="46"/>
      <c r="H1055" s="166"/>
      <c r="I1055" s="150"/>
      <c r="J1055" s="148"/>
      <c r="K1055" s="169"/>
      <c r="L1055" s="152"/>
      <c r="M1055" s="151"/>
      <c r="N1055" s="240" t="str">
        <f ca="1">IF(Tabla1[[#This Row],[Fecha de nac]]="","",IF(Tabla1[[#This Row],[Fecha Finalización]] &gt;=TODAY(), DATEDIF(Tabla1[[#This Row],[Fecha de nac]],TODAY(),"y"), ROUNDDOWN((Tabla1[[#This Row],[Fecha Finalización]] -Tabla1[[#This Row],[Fecha de nac]])/365,0)))</f>
        <v/>
      </c>
      <c r="O1055" s="172"/>
      <c r="P1055" s="153"/>
      <c r="Q1055" s="154"/>
      <c r="R1055" s="155"/>
      <c r="S1055" s="155"/>
      <c r="T1055" s="155"/>
      <c r="U1055" s="244" t="str">
        <f>IF(F1055="","",Tabla1[[#This Row],[Fecha Inicio grupo]]+3*7-7)</f>
        <v/>
      </c>
      <c r="V1055" s="245" t="str">
        <f>IF(F1055="","",EDATE(Tabla1[[#This Row],[Fecha Inicio grupo]],3))</f>
        <v/>
      </c>
      <c r="W1055" s="30"/>
      <c r="X1055" s="30"/>
      <c r="Y1055" s="156"/>
      <c r="Z1055" s="156"/>
      <c r="AA1055" s="156"/>
      <c r="AB1055" s="156"/>
      <c r="AC1055" s="156"/>
      <c r="AD1055" s="156"/>
      <c r="AE1055" s="156"/>
      <c r="AF1055" s="156"/>
      <c r="AG1055" s="156"/>
      <c r="AH1055" s="233"/>
      <c r="AI1055" s="233"/>
      <c r="AJ1055" s="234"/>
      <c r="AK1055" s="233"/>
      <c r="AL1055" s="233"/>
      <c r="AM1055" s="233"/>
      <c r="AN1055" s="233"/>
      <c r="AO1055" s="146"/>
      <c r="AP1055" s="247" t="str">
        <f>IF(F1055="","",IFERROR(VLOOKUP(SUBSTITUTE(SUBSTITUTE(Tabla1[[#This Row],[Uso Sistemas]],"T","P"),"N","F"),Parámetros!$M$2:$N$17,2,0),"Completar hasta 3ra sem. para evaluar a Probacionista"))</f>
        <v/>
      </c>
      <c r="AQ1055" s="157"/>
      <c r="AR1055" s="157"/>
      <c r="AS1055" s="157"/>
      <c r="AT1055" s="30"/>
      <c r="AU1055" s="56" t="str">
        <f>CONCATENATE(Tabla1[[#This Row],[sem 01]],Tabla1[[#This Row],[sem 02]],Tabla1[[#This Row],[sem 03]])</f>
        <v/>
      </c>
      <c r="AV1055" s="56"/>
      <c r="AW1055" s="56"/>
      <c r="AX1055" s="249" t="str">
        <f>IF(V1055="","",EOMONTH(EDATE(Tabla1[[#This Row],[Fecha Finalización]],2),0))</f>
        <v/>
      </c>
      <c r="AY1055" s="157"/>
      <c r="AZ1055" s="250" t="str">
        <f>IF(V1055="","",EOMONTH(EDATE(Tabla1[[#This Row],[Fecha Finalización]],3),0))</f>
        <v/>
      </c>
      <c r="BA1055" s="40"/>
      <c r="BB1055" s="40"/>
      <c r="BC1055" s="238"/>
      <c r="BD1055" s="235" t="str">
        <f>IF(F1055="","",Tabla1[[#This Row],[sem 01]]&amp;Tabla1[[#This Row],[sem 02]]&amp;Tabla1[[#This Row],[sem 03]])</f>
        <v/>
      </c>
      <c r="BE1055" s="236"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12"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12"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12" t="str">
        <f>IF(Tabla1[[#This Row],[Fecha Inicio grupo]]="","",IFERROR(VLOOKUP(Tabla1[[#This Row],[Mes de Alta como miembro]],Parámetros!$AM$2:$AN$16,2,0),"01/01/1900"))</f>
        <v/>
      </c>
    </row>
    <row r="1056" spans="1:63" ht="15" customHeight="1">
      <c r="A1056" s="69">
        <v>1053</v>
      </c>
      <c r="B1056" s="147"/>
      <c r="C1056" s="148"/>
      <c r="D1056" s="43"/>
      <c r="E1056" s="149"/>
      <c r="F1056" s="208"/>
      <c r="G1056" s="46"/>
      <c r="H1056" s="166"/>
      <c r="I1056" s="150"/>
      <c r="J1056" s="148"/>
      <c r="K1056" s="169"/>
      <c r="L1056" s="152"/>
      <c r="M1056" s="151"/>
      <c r="N1056" s="240" t="str">
        <f ca="1">IF(Tabla1[[#This Row],[Fecha de nac]]="","",IF(Tabla1[[#This Row],[Fecha Finalización]] &gt;=TODAY(), DATEDIF(Tabla1[[#This Row],[Fecha de nac]],TODAY(),"y"), ROUNDDOWN((Tabla1[[#This Row],[Fecha Finalización]] -Tabla1[[#This Row],[Fecha de nac]])/365,0)))</f>
        <v/>
      </c>
      <c r="O1056" s="172"/>
      <c r="P1056" s="153"/>
      <c r="Q1056" s="154"/>
      <c r="R1056" s="155"/>
      <c r="S1056" s="155"/>
      <c r="T1056" s="155"/>
      <c r="U1056" s="244" t="str">
        <f>IF(F1056="","",Tabla1[[#This Row],[Fecha Inicio grupo]]+3*7-7)</f>
        <v/>
      </c>
      <c r="V1056" s="245" t="str">
        <f>IF(F1056="","",EDATE(Tabla1[[#This Row],[Fecha Inicio grupo]],3))</f>
        <v/>
      </c>
      <c r="W1056" s="30"/>
      <c r="X1056" s="30"/>
      <c r="Y1056" s="156"/>
      <c r="Z1056" s="156"/>
      <c r="AA1056" s="156"/>
      <c r="AB1056" s="156"/>
      <c r="AC1056" s="156"/>
      <c r="AD1056" s="156"/>
      <c r="AE1056" s="156"/>
      <c r="AF1056" s="156"/>
      <c r="AG1056" s="156"/>
      <c r="AH1056" s="233"/>
      <c r="AI1056" s="233"/>
      <c r="AJ1056" s="234"/>
      <c r="AK1056" s="233"/>
      <c r="AL1056" s="233"/>
      <c r="AM1056" s="233"/>
      <c r="AN1056" s="233"/>
      <c r="AO1056" s="146"/>
      <c r="AP1056" s="247" t="str">
        <f>IF(F1056="","",IFERROR(VLOOKUP(SUBSTITUTE(SUBSTITUTE(Tabla1[[#This Row],[Uso Sistemas]],"T","P"),"N","F"),Parámetros!$M$2:$N$17,2,0),"Completar hasta 3ra sem. para evaluar a Probacionista"))</f>
        <v/>
      </c>
      <c r="AQ1056" s="157"/>
      <c r="AR1056" s="157"/>
      <c r="AS1056" s="157"/>
      <c r="AT1056" s="30"/>
      <c r="AU1056" s="56" t="str">
        <f>CONCATENATE(Tabla1[[#This Row],[sem 01]],Tabla1[[#This Row],[sem 02]],Tabla1[[#This Row],[sem 03]])</f>
        <v/>
      </c>
      <c r="AV1056" s="56"/>
      <c r="AW1056" s="56"/>
      <c r="AX1056" s="249" t="str">
        <f>IF(V1056="","",EOMONTH(EDATE(Tabla1[[#This Row],[Fecha Finalización]],2),0))</f>
        <v/>
      </c>
      <c r="AY1056" s="157"/>
      <c r="AZ1056" s="250" t="str">
        <f>IF(V1056="","",EOMONTH(EDATE(Tabla1[[#This Row],[Fecha Finalización]],3),0))</f>
        <v/>
      </c>
      <c r="BA1056" s="40"/>
      <c r="BB1056" s="40"/>
      <c r="BC1056" s="238"/>
      <c r="BD1056" s="235" t="str">
        <f>IF(F1056="","",Tabla1[[#This Row],[sem 01]]&amp;Tabla1[[#This Row],[sem 02]]&amp;Tabla1[[#This Row],[sem 03]])</f>
        <v/>
      </c>
      <c r="BE1056" s="236"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12"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12"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12" t="str">
        <f>IF(Tabla1[[#This Row],[Fecha Inicio grupo]]="","",IFERROR(VLOOKUP(Tabla1[[#This Row],[Mes de Alta como miembro]],Parámetros!$AM$2:$AN$16,2,0),"01/01/1900"))</f>
        <v/>
      </c>
    </row>
    <row r="1057" spans="1:63" ht="15" customHeight="1">
      <c r="A1057" s="69">
        <v>1054</v>
      </c>
      <c r="B1057" s="147"/>
      <c r="C1057" s="148"/>
      <c r="D1057" s="43"/>
      <c r="E1057" s="149"/>
      <c r="F1057" s="208"/>
      <c r="G1057" s="46"/>
      <c r="H1057" s="166"/>
      <c r="I1057" s="150"/>
      <c r="J1057" s="148"/>
      <c r="K1057" s="169"/>
      <c r="L1057" s="152"/>
      <c r="M1057" s="151"/>
      <c r="N1057" s="240" t="str">
        <f ca="1">IF(Tabla1[[#This Row],[Fecha de nac]]="","",IF(Tabla1[[#This Row],[Fecha Finalización]] &gt;=TODAY(), DATEDIF(Tabla1[[#This Row],[Fecha de nac]],TODAY(),"y"), ROUNDDOWN((Tabla1[[#This Row],[Fecha Finalización]] -Tabla1[[#This Row],[Fecha de nac]])/365,0)))</f>
        <v/>
      </c>
      <c r="O1057" s="172"/>
      <c r="P1057" s="153"/>
      <c r="Q1057" s="154"/>
      <c r="R1057" s="155"/>
      <c r="S1057" s="155"/>
      <c r="T1057" s="155"/>
      <c r="U1057" s="244" t="str">
        <f>IF(F1057="","",Tabla1[[#This Row],[Fecha Inicio grupo]]+3*7-7)</f>
        <v/>
      </c>
      <c r="V1057" s="245" t="str">
        <f>IF(F1057="","",EDATE(Tabla1[[#This Row],[Fecha Inicio grupo]],3))</f>
        <v/>
      </c>
      <c r="W1057" s="30"/>
      <c r="X1057" s="30"/>
      <c r="Y1057" s="156"/>
      <c r="Z1057" s="156"/>
      <c r="AA1057" s="156"/>
      <c r="AB1057" s="156"/>
      <c r="AC1057" s="156"/>
      <c r="AD1057" s="156"/>
      <c r="AE1057" s="156"/>
      <c r="AF1057" s="156"/>
      <c r="AG1057" s="156"/>
      <c r="AH1057" s="233"/>
      <c r="AI1057" s="233"/>
      <c r="AJ1057" s="234"/>
      <c r="AK1057" s="233"/>
      <c r="AL1057" s="233"/>
      <c r="AM1057" s="233"/>
      <c r="AN1057" s="233"/>
      <c r="AO1057" s="146"/>
      <c r="AP1057" s="247" t="str">
        <f>IF(F1057="","",IFERROR(VLOOKUP(SUBSTITUTE(SUBSTITUTE(Tabla1[[#This Row],[Uso Sistemas]],"T","P"),"N","F"),Parámetros!$M$2:$N$17,2,0),"Completar hasta 3ra sem. para evaluar a Probacionista"))</f>
        <v/>
      </c>
      <c r="AQ1057" s="157"/>
      <c r="AR1057" s="157"/>
      <c r="AS1057" s="157"/>
      <c r="AT1057" s="30"/>
      <c r="AU1057" s="56" t="str">
        <f>CONCATENATE(Tabla1[[#This Row],[sem 01]],Tabla1[[#This Row],[sem 02]],Tabla1[[#This Row],[sem 03]])</f>
        <v/>
      </c>
      <c r="AV1057" s="56"/>
      <c r="AW1057" s="56"/>
      <c r="AX1057" s="249" t="str">
        <f>IF(V1057="","",EOMONTH(EDATE(Tabla1[[#This Row],[Fecha Finalización]],2),0))</f>
        <v/>
      </c>
      <c r="AY1057" s="157"/>
      <c r="AZ1057" s="250" t="str">
        <f>IF(V1057="","",EOMONTH(EDATE(Tabla1[[#This Row],[Fecha Finalización]],3),0))</f>
        <v/>
      </c>
      <c r="BA1057" s="40"/>
      <c r="BB1057" s="40"/>
      <c r="BC1057" s="238"/>
      <c r="BD1057" s="235" t="str">
        <f>IF(F1057="","",Tabla1[[#This Row],[sem 01]]&amp;Tabla1[[#This Row],[sem 02]]&amp;Tabla1[[#This Row],[sem 03]])</f>
        <v/>
      </c>
      <c r="BE1057" s="236"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12"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12"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12" t="str">
        <f>IF(Tabla1[[#This Row],[Fecha Inicio grupo]]="","",IFERROR(VLOOKUP(Tabla1[[#This Row],[Mes de Alta como miembro]],Parámetros!$AM$2:$AN$16,2,0),"01/01/1900"))</f>
        <v/>
      </c>
    </row>
    <row r="1058" spans="1:63" ht="15" customHeight="1">
      <c r="A1058" s="69">
        <v>1055</v>
      </c>
      <c r="B1058" s="147"/>
      <c r="C1058" s="148"/>
      <c r="D1058" s="43"/>
      <c r="E1058" s="149"/>
      <c r="F1058" s="208"/>
      <c r="G1058" s="46"/>
      <c r="H1058" s="166"/>
      <c r="I1058" s="150"/>
      <c r="J1058" s="148"/>
      <c r="K1058" s="169"/>
      <c r="L1058" s="152"/>
      <c r="M1058" s="151"/>
      <c r="N1058" s="240" t="str">
        <f ca="1">IF(Tabla1[[#This Row],[Fecha de nac]]="","",IF(Tabla1[[#This Row],[Fecha Finalización]] &gt;=TODAY(), DATEDIF(Tabla1[[#This Row],[Fecha de nac]],TODAY(),"y"), ROUNDDOWN((Tabla1[[#This Row],[Fecha Finalización]] -Tabla1[[#This Row],[Fecha de nac]])/365,0)))</f>
        <v/>
      </c>
      <c r="O1058" s="172"/>
      <c r="P1058" s="153"/>
      <c r="Q1058" s="154"/>
      <c r="R1058" s="155"/>
      <c r="S1058" s="155"/>
      <c r="T1058" s="155"/>
      <c r="U1058" s="244" t="str">
        <f>IF(F1058="","",Tabla1[[#This Row],[Fecha Inicio grupo]]+3*7-7)</f>
        <v/>
      </c>
      <c r="V1058" s="245" t="str">
        <f>IF(F1058="","",EDATE(Tabla1[[#This Row],[Fecha Inicio grupo]],3))</f>
        <v/>
      </c>
      <c r="W1058" s="30"/>
      <c r="X1058" s="30"/>
      <c r="Y1058" s="156"/>
      <c r="Z1058" s="156"/>
      <c r="AA1058" s="156"/>
      <c r="AB1058" s="156"/>
      <c r="AC1058" s="156"/>
      <c r="AD1058" s="156"/>
      <c r="AE1058" s="156"/>
      <c r="AF1058" s="156"/>
      <c r="AG1058" s="156"/>
      <c r="AH1058" s="233"/>
      <c r="AI1058" s="233"/>
      <c r="AJ1058" s="234"/>
      <c r="AK1058" s="233"/>
      <c r="AL1058" s="233"/>
      <c r="AM1058" s="233"/>
      <c r="AN1058" s="233"/>
      <c r="AO1058" s="146"/>
      <c r="AP1058" s="247" t="str">
        <f>IF(F1058="","",IFERROR(VLOOKUP(SUBSTITUTE(SUBSTITUTE(Tabla1[[#This Row],[Uso Sistemas]],"T","P"),"N","F"),Parámetros!$M$2:$N$17,2,0),"Completar hasta 3ra sem. para evaluar a Probacionista"))</f>
        <v/>
      </c>
      <c r="AQ1058" s="157"/>
      <c r="AR1058" s="157"/>
      <c r="AS1058" s="157"/>
      <c r="AT1058" s="30"/>
      <c r="AU1058" s="56" t="str">
        <f>CONCATENATE(Tabla1[[#This Row],[sem 01]],Tabla1[[#This Row],[sem 02]],Tabla1[[#This Row],[sem 03]])</f>
        <v/>
      </c>
      <c r="AV1058" s="56"/>
      <c r="AW1058" s="56"/>
      <c r="AX1058" s="249" t="str">
        <f>IF(V1058="","",EOMONTH(EDATE(Tabla1[[#This Row],[Fecha Finalización]],2),0))</f>
        <v/>
      </c>
      <c r="AY1058" s="157"/>
      <c r="AZ1058" s="250" t="str">
        <f>IF(V1058="","",EOMONTH(EDATE(Tabla1[[#This Row],[Fecha Finalización]],3),0))</f>
        <v/>
      </c>
      <c r="BA1058" s="40"/>
      <c r="BB1058" s="40"/>
      <c r="BC1058" s="238"/>
      <c r="BD1058" s="235" t="str">
        <f>IF(F1058="","",Tabla1[[#This Row],[sem 01]]&amp;Tabla1[[#This Row],[sem 02]]&amp;Tabla1[[#This Row],[sem 03]])</f>
        <v/>
      </c>
      <c r="BE1058" s="236"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12"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12"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12" t="str">
        <f>IF(Tabla1[[#This Row],[Fecha Inicio grupo]]="","",IFERROR(VLOOKUP(Tabla1[[#This Row],[Mes de Alta como miembro]],Parámetros!$AM$2:$AN$16,2,0),"01/01/1900"))</f>
        <v/>
      </c>
    </row>
    <row r="1059" spans="1:63" ht="15" customHeight="1">
      <c r="A1059" s="69">
        <v>1056</v>
      </c>
      <c r="B1059" s="147"/>
      <c r="C1059" s="148"/>
      <c r="D1059" s="43"/>
      <c r="E1059" s="149"/>
      <c r="F1059" s="208"/>
      <c r="G1059" s="46"/>
      <c r="H1059" s="166"/>
      <c r="I1059" s="150"/>
      <c r="J1059" s="148"/>
      <c r="K1059" s="169"/>
      <c r="L1059" s="152"/>
      <c r="M1059" s="151"/>
      <c r="N1059" s="240" t="str">
        <f ca="1">IF(Tabla1[[#This Row],[Fecha de nac]]="","",IF(Tabla1[[#This Row],[Fecha Finalización]] &gt;=TODAY(), DATEDIF(Tabla1[[#This Row],[Fecha de nac]],TODAY(),"y"), ROUNDDOWN((Tabla1[[#This Row],[Fecha Finalización]] -Tabla1[[#This Row],[Fecha de nac]])/365,0)))</f>
        <v/>
      </c>
      <c r="O1059" s="172"/>
      <c r="P1059" s="153"/>
      <c r="Q1059" s="154"/>
      <c r="R1059" s="155"/>
      <c r="S1059" s="155"/>
      <c r="T1059" s="155"/>
      <c r="U1059" s="244" t="str">
        <f>IF(F1059="","",Tabla1[[#This Row],[Fecha Inicio grupo]]+3*7-7)</f>
        <v/>
      </c>
      <c r="V1059" s="245" t="str">
        <f>IF(F1059="","",EDATE(Tabla1[[#This Row],[Fecha Inicio grupo]],3))</f>
        <v/>
      </c>
      <c r="W1059" s="30"/>
      <c r="X1059" s="30"/>
      <c r="Y1059" s="156"/>
      <c r="Z1059" s="156"/>
      <c r="AA1059" s="156"/>
      <c r="AB1059" s="156"/>
      <c r="AC1059" s="156"/>
      <c r="AD1059" s="156"/>
      <c r="AE1059" s="156"/>
      <c r="AF1059" s="156"/>
      <c r="AG1059" s="156"/>
      <c r="AH1059" s="233"/>
      <c r="AI1059" s="233"/>
      <c r="AJ1059" s="234"/>
      <c r="AK1059" s="233"/>
      <c r="AL1059" s="233"/>
      <c r="AM1059" s="233"/>
      <c r="AN1059" s="233"/>
      <c r="AO1059" s="146"/>
      <c r="AP1059" s="247" t="str">
        <f>IF(F1059="","",IFERROR(VLOOKUP(SUBSTITUTE(SUBSTITUTE(Tabla1[[#This Row],[Uso Sistemas]],"T","P"),"N","F"),Parámetros!$M$2:$N$17,2,0),"Completar hasta 3ra sem. para evaluar a Probacionista"))</f>
        <v/>
      </c>
      <c r="AQ1059" s="157"/>
      <c r="AR1059" s="157"/>
      <c r="AS1059" s="157"/>
      <c r="AT1059" s="30"/>
      <c r="AU1059" s="56" t="str">
        <f>CONCATENATE(Tabla1[[#This Row],[sem 01]],Tabla1[[#This Row],[sem 02]],Tabla1[[#This Row],[sem 03]])</f>
        <v/>
      </c>
      <c r="AV1059" s="56"/>
      <c r="AW1059" s="56"/>
      <c r="AX1059" s="249" t="str">
        <f>IF(V1059="","",EOMONTH(EDATE(Tabla1[[#This Row],[Fecha Finalización]],2),0))</f>
        <v/>
      </c>
      <c r="AY1059" s="157"/>
      <c r="AZ1059" s="250" t="str">
        <f>IF(V1059="","",EOMONTH(EDATE(Tabla1[[#This Row],[Fecha Finalización]],3),0))</f>
        <v/>
      </c>
      <c r="BA1059" s="40"/>
      <c r="BB1059" s="40"/>
      <c r="BC1059" s="238"/>
      <c r="BD1059" s="235" t="str">
        <f>IF(F1059="","",Tabla1[[#This Row],[sem 01]]&amp;Tabla1[[#This Row],[sem 02]]&amp;Tabla1[[#This Row],[sem 03]])</f>
        <v/>
      </c>
      <c r="BE1059" s="236"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12"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12"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12" t="str">
        <f>IF(Tabla1[[#This Row],[Fecha Inicio grupo]]="","",IFERROR(VLOOKUP(Tabla1[[#This Row],[Mes de Alta como miembro]],Parámetros!$AM$2:$AN$16,2,0),"01/01/1900"))</f>
        <v/>
      </c>
    </row>
    <row r="1060" spans="1:63" ht="15" customHeight="1">
      <c r="A1060" s="69">
        <v>1057</v>
      </c>
      <c r="B1060" s="147"/>
      <c r="C1060" s="148"/>
      <c r="D1060" s="43"/>
      <c r="E1060" s="149"/>
      <c r="F1060" s="208"/>
      <c r="G1060" s="46"/>
      <c r="H1060" s="166"/>
      <c r="I1060" s="150"/>
      <c r="J1060" s="148"/>
      <c r="K1060" s="169"/>
      <c r="L1060" s="152"/>
      <c r="M1060" s="151"/>
      <c r="N1060" s="240" t="str">
        <f ca="1">IF(Tabla1[[#This Row],[Fecha de nac]]="","",IF(Tabla1[[#This Row],[Fecha Finalización]] &gt;=TODAY(), DATEDIF(Tabla1[[#This Row],[Fecha de nac]],TODAY(),"y"), ROUNDDOWN((Tabla1[[#This Row],[Fecha Finalización]] -Tabla1[[#This Row],[Fecha de nac]])/365,0)))</f>
        <v/>
      </c>
      <c r="O1060" s="172"/>
      <c r="P1060" s="153"/>
      <c r="Q1060" s="154"/>
      <c r="R1060" s="155"/>
      <c r="S1060" s="155"/>
      <c r="T1060" s="155"/>
      <c r="U1060" s="244" t="str">
        <f>IF(F1060="","",Tabla1[[#This Row],[Fecha Inicio grupo]]+3*7-7)</f>
        <v/>
      </c>
      <c r="V1060" s="245" t="str">
        <f>IF(F1060="","",EDATE(Tabla1[[#This Row],[Fecha Inicio grupo]],3))</f>
        <v/>
      </c>
      <c r="W1060" s="30"/>
      <c r="X1060" s="30"/>
      <c r="Y1060" s="156"/>
      <c r="Z1060" s="156"/>
      <c r="AA1060" s="156"/>
      <c r="AB1060" s="156"/>
      <c r="AC1060" s="156"/>
      <c r="AD1060" s="156"/>
      <c r="AE1060" s="156"/>
      <c r="AF1060" s="156"/>
      <c r="AG1060" s="156"/>
      <c r="AH1060" s="233"/>
      <c r="AI1060" s="233"/>
      <c r="AJ1060" s="234"/>
      <c r="AK1060" s="233"/>
      <c r="AL1060" s="233"/>
      <c r="AM1060" s="233"/>
      <c r="AN1060" s="233"/>
      <c r="AO1060" s="146"/>
      <c r="AP1060" s="247" t="str">
        <f>IF(F1060="","",IFERROR(VLOOKUP(SUBSTITUTE(SUBSTITUTE(Tabla1[[#This Row],[Uso Sistemas]],"T","P"),"N","F"),Parámetros!$M$2:$N$17,2,0),"Completar hasta 3ra sem. para evaluar a Probacionista"))</f>
        <v/>
      </c>
      <c r="AQ1060" s="157"/>
      <c r="AR1060" s="157"/>
      <c r="AS1060" s="157"/>
      <c r="AT1060" s="30"/>
      <c r="AU1060" s="56" t="str">
        <f>CONCATENATE(Tabla1[[#This Row],[sem 01]],Tabla1[[#This Row],[sem 02]],Tabla1[[#This Row],[sem 03]])</f>
        <v/>
      </c>
      <c r="AV1060" s="56"/>
      <c r="AW1060" s="56"/>
      <c r="AX1060" s="249" t="str">
        <f>IF(V1060="","",EOMONTH(EDATE(Tabla1[[#This Row],[Fecha Finalización]],2),0))</f>
        <v/>
      </c>
      <c r="AY1060" s="157"/>
      <c r="AZ1060" s="250" t="str">
        <f>IF(V1060="","",EOMONTH(EDATE(Tabla1[[#This Row],[Fecha Finalización]],3),0))</f>
        <v/>
      </c>
      <c r="BA1060" s="40"/>
      <c r="BB1060" s="40"/>
      <c r="BC1060" s="238"/>
      <c r="BD1060" s="235" t="str">
        <f>IF(F1060="","",Tabla1[[#This Row],[sem 01]]&amp;Tabla1[[#This Row],[sem 02]]&amp;Tabla1[[#This Row],[sem 03]])</f>
        <v/>
      </c>
      <c r="BE1060" s="236"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12"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12"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12" t="str">
        <f>IF(Tabla1[[#This Row],[Fecha Inicio grupo]]="","",IFERROR(VLOOKUP(Tabla1[[#This Row],[Mes de Alta como miembro]],Parámetros!$AM$2:$AN$16,2,0),"01/01/1900"))</f>
        <v/>
      </c>
    </row>
    <row r="1061" spans="1:63" ht="15" customHeight="1">
      <c r="A1061" s="69">
        <v>1058</v>
      </c>
      <c r="B1061" s="147"/>
      <c r="C1061" s="148"/>
      <c r="D1061" s="43"/>
      <c r="E1061" s="149"/>
      <c r="F1061" s="208"/>
      <c r="G1061" s="46"/>
      <c r="H1061" s="166"/>
      <c r="I1061" s="150"/>
      <c r="J1061" s="148"/>
      <c r="K1061" s="169"/>
      <c r="L1061" s="152"/>
      <c r="M1061" s="151"/>
      <c r="N1061" s="240" t="str">
        <f ca="1">IF(Tabla1[[#This Row],[Fecha de nac]]="","",IF(Tabla1[[#This Row],[Fecha Finalización]] &gt;=TODAY(), DATEDIF(Tabla1[[#This Row],[Fecha de nac]],TODAY(),"y"), ROUNDDOWN((Tabla1[[#This Row],[Fecha Finalización]] -Tabla1[[#This Row],[Fecha de nac]])/365,0)))</f>
        <v/>
      </c>
      <c r="O1061" s="172"/>
      <c r="P1061" s="153"/>
      <c r="Q1061" s="154"/>
      <c r="R1061" s="155"/>
      <c r="S1061" s="155"/>
      <c r="T1061" s="155"/>
      <c r="U1061" s="244" t="str">
        <f>IF(F1061="","",Tabla1[[#This Row],[Fecha Inicio grupo]]+3*7-7)</f>
        <v/>
      </c>
      <c r="V1061" s="245" t="str">
        <f>IF(F1061="","",EDATE(Tabla1[[#This Row],[Fecha Inicio grupo]],3))</f>
        <v/>
      </c>
      <c r="W1061" s="30"/>
      <c r="X1061" s="30"/>
      <c r="Y1061" s="156"/>
      <c r="Z1061" s="156"/>
      <c r="AA1061" s="156"/>
      <c r="AB1061" s="156"/>
      <c r="AC1061" s="156"/>
      <c r="AD1061" s="156"/>
      <c r="AE1061" s="156"/>
      <c r="AF1061" s="156"/>
      <c r="AG1061" s="156"/>
      <c r="AH1061" s="233"/>
      <c r="AI1061" s="233"/>
      <c r="AJ1061" s="234"/>
      <c r="AK1061" s="233"/>
      <c r="AL1061" s="233"/>
      <c r="AM1061" s="233"/>
      <c r="AN1061" s="233"/>
      <c r="AO1061" s="146"/>
      <c r="AP1061" s="247" t="str">
        <f>IF(F1061="","",IFERROR(VLOOKUP(SUBSTITUTE(SUBSTITUTE(Tabla1[[#This Row],[Uso Sistemas]],"T","P"),"N","F"),Parámetros!$M$2:$N$17,2,0),"Completar hasta 3ra sem. para evaluar a Probacionista"))</f>
        <v/>
      </c>
      <c r="AQ1061" s="157"/>
      <c r="AR1061" s="157"/>
      <c r="AS1061" s="157"/>
      <c r="AT1061" s="30"/>
      <c r="AU1061" s="56" t="str">
        <f>CONCATENATE(Tabla1[[#This Row],[sem 01]],Tabla1[[#This Row],[sem 02]],Tabla1[[#This Row],[sem 03]])</f>
        <v/>
      </c>
      <c r="AV1061" s="56"/>
      <c r="AW1061" s="56"/>
      <c r="AX1061" s="249" t="str">
        <f>IF(V1061="","",EOMONTH(EDATE(Tabla1[[#This Row],[Fecha Finalización]],2),0))</f>
        <v/>
      </c>
      <c r="AY1061" s="157"/>
      <c r="AZ1061" s="250" t="str">
        <f>IF(V1061="","",EOMONTH(EDATE(Tabla1[[#This Row],[Fecha Finalización]],3),0))</f>
        <v/>
      </c>
      <c r="BA1061" s="40"/>
      <c r="BB1061" s="40"/>
      <c r="BC1061" s="238"/>
      <c r="BD1061" s="235" t="str">
        <f>IF(F1061="","",Tabla1[[#This Row],[sem 01]]&amp;Tabla1[[#This Row],[sem 02]]&amp;Tabla1[[#This Row],[sem 03]])</f>
        <v/>
      </c>
      <c r="BE1061" s="236"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12"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12"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12" t="str">
        <f>IF(Tabla1[[#This Row],[Fecha Inicio grupo]]="","",IFERROR(VLOOKUP(Tabla1[[#This Row],[Mes de Alta como miembro]],Parámetros!$AM$2:$AN$16,2,0),"01/01/1900"))</f>
        <v/>
      </c>
    </row>
    <row r="1062" spans="1:63" ht="15" customHeight="1">
      <c r="A1062" s="69">
        <v>1059</v>
      </c>
      <c r="B1062" s="147"/>
      <c r="C1062" s="148"/>
      <c r="D1062" s="43"/>
      <c r="E1062" s="149"/>
      <c r="F1062" s="208"/>
      <c r="G1062" s="46"/>
      <c r="H1062" s="166"/>
      <c r="I1062" s="150"/>
      <c r="J1062" s="148"/>
      <c r="K1062" s="169"/>
      <c r="L1062" s="152"/>
      <c r="M1062" s="151"/>
      <c r="N1062" s="240" t="str">
        <f ca="1">IF(Tabla1[[#This Row],[Fecha de nac]]="","",IF(Tabla1[[#This Row],[Fecha Finalización]] &gt;=TODAY(), DATEDIF(Tabla1[[#This Row],[Fecha de nac]],TODAY(),"y"), ROUNDDOWN((Tabla1[[#This Row],[Fecha Finalización]] -Tabla1[[#This Row],[Fecha de nac]])/365,0)))</f>
        <v/>
      </c>
      <c r="O1062" s="172"/>
      <c r="P1062" s="153"/>
      <c r="Q1062" s="154"/>
      <c r="R1062" s="155"/>
      <c r="S1062" s="155"/>
      <c r="T1062" s="155"/>
      <c r="U1062" s="244" t="str">
        <f>IF(F1062="","",Tabla1[[#This Row],[Fecha Inicio grupo]]+3*7-7)</f>
        <v/>
      </c>
      <c r="V1062" s="245" t="str">
        <f>IF(F1062="","",EDATE(Tabla1[[#This Row],[Fecha Inicio grupo]],3))</f>
        <v/>
      </c>
      <c r="W1062" s="30"/>
      <c r="X1062" s="30"/>
      <c r="Y1062" s="156"/>
      <c r="Z1062" s="156"/>
      <c r="AA1062" s="156"/>
      <c r="AB1062" s="156"/>
      <c r="AC1062" s="156"/>
      <c r="AD1062" s="156"/>
      <c r="AE1062" s="156"/>
      <c r="AF1062" s="156"/>
      <c r="AG1062" s="156"/>
      <c r="AH1062" s="233"/>
      <c r="AI1062" s="233"/>
      <c r="AJ1062" s="234"/>
      <c r="AK1062" s="233"/>
      <c r="AL1062" s="233"/>
      <c r="AM1062" s="233"/>
      <c r="AN1062" s="233"/>
      <c r="AO1062" s="146"/>
      <c r="AP1062" s="247" t="str">
        <f>IF(F1062="","",IFERROR(VLOOKUP(SUBSTITUTE(SUBSTITUTE(Tabla1[[#This Row],[Uso Sistemas]],"T","P"),"N","F"),Parámetros!$M$2:$N$17,2,0),"Completar hasta 3ra sem. para evaluar a Probacionista"))</f>
        <v/>
      </c>
      <c r="AQ1062" s="157"/>
      <c r="AR1062" s="157"/>
      <c r="AS1062" s="157"/>
      <c r="AT1062" s="30"/>
      <c r="AU1062" s="56" t="str">
        <f>CONCATENATE(Tabla1[[#This Row],[sem 01]],Tabla1[[#This Row],[sem 02]],Tabla1[[#This Row],[sem 03]])</f>
        <v/>
      </c>
      <c r="AV1062" s="56"/>
      <c r="AW1062" s="56"/>
      <c r="AX1062" s="249" t="str">
        <f>IF(V1062="","",EOMONTH(EDATE(Tabla1[[#This Row],[Fecha Finalización]],2),0))</f>
        <v/>
      </c>
      <c r="AY1062" s="157"/>
      <c r="AZ1062" s="250" t="str">
        <f>IF(V1062="","",EOMONTH(EDATE(Tabla1[[#This Row],[Fecha Finalización]],3),0))</f>
        <v/>
      </c>
      <c r="BA1062" s="40"/>
      <c r="BB1062" s="40"/>
      <c r="BC1062" s="238"/>
      <c r="BD1062" s="235" t="str">
        <f>IF(F1062="","",Tabla1[[#This Row],[sem 01]]&amp;Tabla1[[#This Row],[sem 02]]&amp;Tabla1[[#This Row],[sem 03]])</f>
        <v/>
      </c>
      <c r="BE1062" s="236"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12"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12"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12" t="str">
        <f>IF(Tabla1[[#This Row],[Fecha Inicio grupo]]="","",IFERROR(VLOOKUP(Tabla1[[#This Row],[Mes de Alta como miembro]],Parámetros!$AM$2:$AN$16,2,0),"01/01/1900"))</f>
        <v/>
      </c>
    </row>
    <row r="1063" spans="1:63" ht="15" customHeight="1">
      <c r="A1063" s="69">
        <v>1060</v>
      </c>
      <c r="B1063" s="147"/>
      <c r="C1063" s="148"/>
      <c r="D1063" s="43"/>
      <c r="E1063" s="149"/>
      <c r="F1063" s="208"/>
      <c r="G1063" s="46"/>
      <c r="H1063" s="166"/>
      <c r="I1063" s="150"/>
      <c r="J1063" s="148"/>
      <c r="K1063" s="169"/>
      <c r="L1063" s="152"/>
      <c r="M1063" s="151"/>
      <c r="N1063" s="240" t="str">
        <f ca="1">IF(Tabla1[[#This Row],[Fecha de nac]]="","",IF(Tabla1[[#This Row],[Fecha Finalización]] &gt;=TODAY(), DATEDIF(Tabla1[[#This Row],[Fecha de nac]],TODAY(),"y"), ROUNDDOWN((Tabla1[[#This Row],[Fecha Finalización]] -Tabla1[[#This Row],[Fecha de nac]])/365,0)))</f>
        <v/>
      </c>
      <c r="O1063" s="172"/>
      <c r="P1063" s="153"/>
      <c r="Q1063" s="154"/>
      <c r="R1063" s="155"/>
      <c r="S1063" s="155"/>
      <c r="T1063" s="155"/>
      <c r="U1063" s="244" t="str">
        <f>IF(F1063="","",Tabla1[[#This Row],[Fecha Inicio grupo]]+3*7-7)</f>
        <v/>
      </c>
      <c r="V1063" s="245" t="str">
        <f>IF(F1063="","",EDATE(Tabla1[[#This Row],[Fecha Inicio grupo]],3))</f>
        <v/>
      </c>
      <c r="W1063" s="30"/>
      <c r="X1063" s="30"/>
      <c r="Y1063" s="156"/>
      <c r="Z1063" s="156"/>
      <c r="AA1063" s="156"/>
      <c r="AB1063" s="156"/>
      <c r="AC1063" s="156"/>
      <c r="AD1063" s="156"/>
      <c r="AE1063" s="156"/>
      <c r="AF1063" s="156"/>
      <c r="AG1063" s="156"/>
      <c r="AH1063" s="233"/>
      <c r="AI1063" s="233"/>
      <c r="AJ1063" s="234"/>
      <c r="AK1063" s="233"/>
      <c r="AL1063" s="233"/>
      <c r="AM1063" s="233"/>
      <c r="AN1063" s="233"/>
      <c r="AO1063" s="146"/>
      <c r="AP1063" s="247" t="str">
        <f>IF(F1063="","",IFERROR(VLOOKUP(SUBSTITUTE(SUBSTITUTE(Tabla1[[#This Row],[Uso Sistemas]],"T","P"),"N","F"),Parámetros!$M$2:$N$17,2,0),"Completar hasta 3ra sem. para evaluar a Probacionista"))</f>
        <v/>
      </c>
      <c r="AQ1063" s="157"/>
      <c r="AR1063" s="157"/>
      <c r="AS1063" s="157"/>
      <c r="AT1063" s="30"/>
      <c r="AU1063" s="56" t="str">
        <f>CONCATENATE(Tabla1[[#This Row],[sem 01]],Tabla1[[#This Row],[sem 02]],Tabla1[[#This Row],[sem 03]])</f>
        <v/>
      </c>
      <c r="AV1063" s="56"/>
      <c r="AW1063" s="56"/>
      <c r="AX1063" s="249" t="str">
        <f>IF(V1063="","",EOMONTH(EDATE(Tabla1[[#This Row],[Fecha Finalización]],2),0))</f>
        <v/>
      </c>
      <c r="AY1063" s="157"/>
      <c r="AZ1063" s="250" t="str">
        <f>IF(V1063="","",EOMONTH(EDATE(Tabla1[[#This Row],[Fecha Finalización]],3),0))</f>
        <v/>
      </c>
      <c r="BA1063" s="40"/>
      <c r="BB1063" s="40"/>
      <c r="BC1063" s="238"/>
      <c r="BD1063" s="235" t="str">
        <f>IF(F1063="","",Tabla1[[#This Row],[sem 01]]&amp;Tabla1[[#This Row],[sem 02]]&amp;Tabla1[[#This Row],[sem 03]])</f>
        <v/>
      </c>
      <c r="BE1063" s="236"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12"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12"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12" t="str">
        <f>IF(Tabla1[[#This Row],[Fecha Inicio grupo]]="","",IFERROR(VLOOKUP(Tabla1[[#This Row],[Mes de Alta como miembro]],Parámetros!$AM$2:$AN$16,2,0),"01/01/1900"))</f>
        <v/>
      </c>
    </row>
    <row r="1064" spans="1:63" ht="15" customHeight="1">
      <c r="A1064" s="69">
        <v>1061</v>
      </c>
      <c r="B1064" s="147"/>
      <c r="C1064" s="148"/>
      <c r="D1064" s="43"/>
      <c r="E1064" s="149"/>
      <c r="F1064" s="208"/>
      <c r="G1064" s="46"/>
      <c r="H1064" s="166"/>
      <c r="I1064" s="150"/>
      <c r="J1064" s="148"/>
      <c r="K1064" s="169"/>
      <c r="L1064" s="152"/>
      <c r="M1064" s="151"/>
      <c r="N1064" s="240" t="str">
        <f ca="1">IF(Tabla1[[#This Row],[Fecha de nac]]="","",IF(Tabla1[[#This Row],[Fecha Finalización]] &gt;=TODAY(), DATEDIF(Tabla1[[#This Row],[Fecha de nac]],TODAY(),"y"), ROUNDDOWN((Tabla1[[#This Row],[Fecha Finalización]] -Tabla1[[#This Row],[Fecha de nac]])/365,0)))</f>
        <v/>
      </c>
      <c r="O1064" s="172"/>
      <c r="P1064" s="153"/>
      <c r="Q1064" s="154"/>
      <c r="R1064" s="155"/>
      <c r="S1064" s="155"/>
      <c r="T1064" s="155"/>
      <c r="U1064" s="244" t="str">
        <f>IF(F1064="","",Tabla1[[#This Row],[Fecha Inicio grupo]]+3*7-7)</f>
        <v/>
      </c>
      <c r="V1064" s="245" t="str">
        <f>IF(F1064="","",EDATE(Tabla1[[#This Row],[Fecha Inicio grupo]],3))</f>
        <v/>
      </c>
      <c r="W1064" s="30"/>
      <c r="X1064" s="30"/>
      <c r="Y1064" s="156"/>
      <c r="Z1064" s="156"/>
      <c r="AA1064" s="156"/>
      <c r="AB1064" s="156"/>
      <c r="AC1064" s="156"/>
      <c r="AD1064" s="156"/>
      <c r="AE1064" s="156"/>
      <c r="AF1064" s="156"/>
      <c r="AG1064" s="156"/>
      <c r="AH1064" s="233"/>
      <c r="AI1064" s="233"/>
      <c r="AJ1064" s="234"/>
      <c r="AK1064" s="233"/>
      <c r="AL1064" s="233"/>
      <c r="AM1064" s="233"/>
      <c r="AN1064" s="233"/>
      <c r="AO1064" s="146"/>
      <c r="AP1064" s="247" t="str">
        <f>IF(F1064="","",IFERROR(VLOOKUP(SUBSTITUTE(SUBSTITUTE(Tabla1[[#This Row],[Uso Sistemas]],"T","P"),"N","F"),Parámetros!$M$2:$N$17,2,0),"Completar hasta 3ra sem. para evaluar a Probacionista"))</f>
        <v/>
      </c>
      <c r="AQ1064" s="157"/>
      <c r="AR1064" s="157"/>
      <c r="AS1064" s="157"/>
      <c r="AT1064" s="30"/>
      <c r="AU1064" s="56" t="str">
        <f>CONCATENATE(Tabla1[[#This Row],[sem 01]],Tabla1[[#This Row],[sem 02]],Tabla1[[#This Row],[sem 03]])</f>
        <v/>
      </c>
      <c r="AV1064" s="56"/>
      <c r="AW1064" s="56"/>
      <c r="AX1064" s="249" t="str">
        <f>IF(V1064="","",EOMONTH(EDATE(Tabla1[[#This Row],[Fecha Finalización]],2),0))</f>
        <v/>
      </c>
      <c r="AY1064" s="157"/>
      <c r="AZ1064" s="250" t="str">
        <f>IF(V1064="","",EOMONTH(EDATE(Tabla1[[#This Row],[Fecha Finalización]],3),0))</f>
        <v/>
      </c>
      <c r="BA1064" s="40"/>
      <c r="BB1064" s="40"/>
      <c r="BC1064" s="238"/>
      <c r="BD1064" s="235" t="str">
        <f>IF(F1064="","",Tabla1[[#This Row],[sem 01]]&amp;Tabla1[[#This Row],[sem 02]]&amp;Tabla1[[#This Row],[sem 03]])</f>
        <v/>
      </c>
      <c r="BE1064" s="236"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12"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12"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12" t="str">
        <f>IF(Tabla1[[#This Row],[Fecha Inicio grupo]]="","",IFERROR(VLOOKUP(Tabla1[[#This Row],[Mes de Alta como miembro]],Parámetros!$AM$2:$AN$16,2,0),"01/01/1900"))</f>
        <v/>
      </c>
    </row>
    <row r="1065" spans="1:63" ht="15" customHeight="1">
      <c r="A1065" s="69">
        <v>1062</v>
      </c>
      <c r="B1065" s="147"/>
      <c r="C1065" s="148"/>
      <c r="D1065" s="43"/>
      <c r="E1065" s="149"/>
      <c r="F1065" s="208"/>
      <c r="G1065" s="46"/>
      <c r="H1065" s="166"/>
      <c r="I1065" s="150"/>
      <c r="J1065" s="148"/>
      <c r="K1065" s="169"/>
      <c r="L1065" s="152"/>
      <c r="M1065" s="151"/>
      <c r="N1065" s="240" t="str">
        <f ca="1">IF(Tabla1[[#This Row],[Fecha de nac]]="","",IF(Tabla1[[#This Row],[Fecha Finalización]] &gt;=TODAY(), DATEDIF(Tabla1[[#This Row],[Fecha de nac]],TODAY(),"y"), ROUNDDOWN((Tabla1[[#This Row],[Fecha Finalización]] -Tabla1[[#This Row],[Fecha de nac]])/365,0)))</f>
        <v/>
      </c>
      <c r="O1065" s="172"/>
      <c r="P1065" s="153"/>
      <c r="Q1065" s="154"/>
      <c r="R1065" s="155"/>
      <c r="S1065" s="155"/>
      <c r="T1065" s="155"/>
      <c r="U1065" s="244" t="str">
        <f>IF(F1065="","",Tabla1[[#This Row],[Fecha Inicio grupo]]+3*7-7)</f>
        <v/>
      </c>
      <c r="V1065" s="245" t="str">
        <f>IF(F1065="","",EDATE(Tabla1[[#This Row],[Fecha Inicio grupo]],3))</f>
        <v/>
      </c>
      <c r="W1065" s="30"/>
      <c r="X1065" s="30"/>
      <c r="Y1065" s="156"/>
      <c r="Z1065" s="156"/>
      <c r="AA1065" s="156"/>
      <c r="AB1065" s="156"/>
      <c r="AC1065" s="156"/>
      <c r="AD1065" s="156"/>
      <c r="AE1065" s="156"/>
      <c r="AF1065" s="156"/>
      <c r="AG1065" s="156"/>
      <c r="AH1065" s="233"/>
      <c r="AI1065" s="233"/>
      <c r="AJ1065" s="234"/>
      <c r="AK1065" s="233"/>
      <c r="AL1065" s="233"/>
      <c r="AM1065" s="233"/>
      <c r="AN1065" s="233"/>
      <c r="AO1065" s="146"/>
      <c r="AP1065" s="247" t="str">
        <f>IF(F1065="","",IFERROR(VLOOKUP(SUBSTITUTE(SUBSTITUTE(Tabla1[[#This Row],[Uso Sistemas]],"T","P"),"N","F"),Parámetros!$M$2:$N$17,2,0),"Completar hasta 3ra sem. para evaluar a Probacionista"))</f>
        <v/>
      </c>
      <c r="AQ1065" s="157"/>
      <c r="AR1065" s="157"/>
      <c r="AS1065" s="157"/>
      <c r="AT1065" s="30"/>
      <c r="AU1065" s="56" t="str">
        <f>CONCATENATE(Tabla1[[#This Row],[sem 01]],Tabla1[[#This Row],[sem 02]],Tabla1[[#This Row],[sem 03]])</f>
        <v/>
      </c>
      <c r="AV1065" s="56"/>
      <c r="AW1065" s="56"/>
      <c r="AX1065" s="249" t="str">
        <f>IF(V1065="","",EOMONTH(EDATE(Tabla1[[#This Row],[Fecha Finalización]],2),0))</f>
        <v/>
      </c>
      <c r="AY1065" s="157"/>
      <c r="AZ1065" s="250" t="str">
        <f>IF(V1065="","",EOMONTH(EDATE(Tabla1[[#This Row],[Fecha Finalización]],3),0))</f>
        <v/>
      </c>
      <c r="BA1065" s="40"/>
      <c r="BB1065" s="40"/>
      <c r="BC1065" s="238"/>
      <c r="BD1065" s="235" t="str">
        <f>IF(F1065="","",Tabla1[[#This Row],[sem 01]]&amp;Tabla1[[#This Row],[sem 02]]&amp;Tabla1[[#This Row],[sem 03]])</f>
        <v/>
      </c>
      <c r="BE1065" s="236"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12"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12"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12" t="str">
        <f>IF(Tabla1[[#This Row],[Fecha Inicio grupo]]="","",IFERROR(VLOOKUP(Tabla1[[#This Row],[Mes de Alta como miembro]],Parámetros!$AM$2:$AN$16,2,0),"01/01/1900"))</f>
        <v/>
      </c>
    </row>
    <row r="1066" spans="1:63" ht="15" customHeight="1">
      <c r="A1066" s="69">
        <v>1063</v>
      </c>
      <c r="B1066" s="147"/>
      <c r="C1066" s="148"/>
      <c r="D1066" s="43"/>
      <c r="E1066" s="149"/>
      <c r="F1066" s="208"/>
      <c r="G1066" s="46"/>
      <c r="H1066" s="166"/>
      <c r="I1066" s="150"/>
      <c r="J1066" s="148"/>
      <c r="K1066" s="169"/>
      <c r="L1066" s="152"/>
      <c r="M1066" s="151"/>
      <c r="N1066" s="240" t="str">
        <f ca="1">IF(Tabla1[[#This Row],[Fecha de nac]]="","",IF(Tabla1[[#This Row],[Fecha Finalización]] &gt;=TODAY(), DATEDIF(Tabla1[[#This Row],[Fecha de nac]],TODAY(),"y"), ROUNDDOWN((Tabla1[[#This Row],[Fecha Finalización]] -Tabla1[[#This Row],[Fecha de nac]])/365,0)))</f>
        <v/>
      </c>
      <c r="O1066" s="172"/>
      <c r="P1066" s="153"/>
      <c r="Q1066" s="154"/>
      <c r="R1066" s="155"/>
      <c r="S1066" s="155"/>
      <c r="T1066" s="155"/>
      <c r="U1066" s="244" t="str">
        <f>IF(F1066="","",Tabla1[[#This Row],[Fecha Inicio grupo]]+3*7-7)</f>
        <v/>
      </c>
      <c r="V1066" s="245" t="str">
        <f>IF(F1066="","",EDATE(Tabla1[[#This Row],[Fecha Inicio grupo]],3))</f>
        <v/>
      </c>
      <c r="W1066" s="30"/>
      <c r="X1066" s="30"/>
      <c r="Y1066" s="156"/>
      <c r="Z1066" s="156"/>
      <c r="AA1066" s="156"/>
      <c r="AB1066" s="156"/>
      <c r="AC1066" s="156"/>
      <c r="AD1066" s="156"/>
      <c r="AE1066" s="156"/>
      <c r="AF1066" s="156"/>
      <c r="AG1066" s="156"/>
      <c r="AH1066" s="233"/>
      <c r="AI1066" s="233"/>
      <c r="AJ1066" s="234"/>
      <c r="AK1066" s="233"/>
      <c r="AL1066" s="233"/>
      <c r="AM1066" s="233"/>
      <c r="AN1066" s="233"/>
      <c r="AO1066" s="146"/>
      <c r="AP1066" s="247" t="str">
        <f>IF(F1066="","",IFERROR(VLOOKUP(SUBSTITUTE(SUBSTITUTE(Tabla1[[#This Row],[Uso Sistemas]],"T","P"),"N","F"),Parámetros!$M$2:$N$17,2,0),"Completar hasta 3ra sem. para evaluar a Probacionista"))</f>
        <v/>
      </c>
      <c r="AQ1066" s="157"/>
      <c r="AR1066" s="157"/>
      <c r="AS1066" s="157"/>
      <c r="AT1066" s="30"/>
      <c r="AU1066" s="56" t="str">
        <f>CONCATENATE(Tabla1[[#This Row],[sem 01]],Tabla1[[#This Row],[sem 02]],Tabla1[[#This Row],[sem 03]])</f>
        <v/>
      </c>
      <c r="AV1066" s="56"/>
      <c r="AW1066" s="56"/>
      <c r="AX1066" s="249" t="str">
        <f>IF(V1066="","",EOMONTH(EDATE(Tabla1[[#This Row],[Fecha Finalización]],2),0))</f>
        <v/>
      </c>
      <c r="AY1066" s="157"/>
      <c r="AZ1066" s="250" t="str">
        <f>IF(V1066="","",EOMONTH(EDATE(Tabla1[[#This Row],[Fecha Finalización]],3),0))</f>
        <v/>
      </c>
      <c r="BA1066" s="40"/>
      <c r="BB1066" s="40"/>
      <c r="BC1066" s="238"/>
      <c r="BD1066" s="235" t="str">
        <f>IF(F1066="","",Tabla1[[#This Row],[sem 01]]&amp;Tabla1[[#This Row],[sem 02]]&amp;Tabla1[[#This Row],[sem 03]])</f>
        <v/>
      </c>
      <c r="BE1066" s="236"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12"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12"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12" t="str">
        <f>IF(Tabla1[[#This Row],[Fecha Inicio grupo]]="","",IFERROR(VLOOKUP(Tabla1[[#This Row],[Mes de Alta como miembro]],Parámetros!$AM$2:$AN$16,2,0),"01/01/1900"))</f>
        <v/>
      </c>
    </row>
    <row r="1067" spans="1:63" ht="15" customHeight="1">
      <c r="A1067" s="69">
        <v>1064</v>
      </c>
      <c r="B1067" s="147"/>
      <c r="C1067" s="148"/>
      <c r="D1067" s="43"/>
      <c r="E1067" s="149"/>
      <c r="F1067" s="208"/>
      <c r="G1067" s="46"/>
      <c r="H1067" s="166"/>
      <c r="I1067" s="150"/>
      <c r="J1067" s="148"/>
      <c r="K1067" s="169"/>
      <c r="L1067" s="152"/>
      <c r="M1067" s="151"/>
      <c r="N1067" s="240" t="str">
        <f ca="1">IF(Tabla1[[#This Row],[Fecha de nac]]="","",IF(Tabla1[[#This Row],[Fecha Finalización]] &gt;=TODAY(), DATEDIF(Tabla1[[#This Row],[Fecha de nac]],TODAY(),"y"), ROUNDDOWN((Tabla1[[#This Row],[Fecha Finalización]] -Tabla1[[#This Row],[Fecha de nac]])/365,0)))</f>
        <v/>
      </c>
      <c r="O1067" s="172"/>
      <c r="P1067" s="153"/>
      <c r="Q1067" s="154"/>
      <c r="R1067" s="155"/>
      <c r="S1067" s="155"/>
      <c r="T1067" s="155"/>
      <c r="U1067" s="244" t="str">
        <f>IF(F1067="","",Tabla1[[#This Row],[Fecha Inicio grupo]]+3*7-7)</f>
        <v/>
      </c>
      <c r="V1067" s="245" t="str">
        <f>IF(F1067="","",EDATE(Tabla1[[#This Row],[Fecha Inicio grupo]],3))</f>
        <v/>
      </c>
      <c r="W1067" s="30"/>
      <c r="X1067" s="30"/>
      <c r="Y1067" s="156"/>
      <c r="Z1067" s="156"/>
      <c r="AA1067" s="156"/>
      <c r="AB1067" s="156"/>
      <c r="AC1067" s="156"/>
      <c r="AD1067" s="156"/>
      <c r="AE1067" s="156"/>
      <c r="AF1067" s="156"/>
      <c r="AG1067" s="156"/>
      <c r="AH1067" s="233"/>
      <c r="AI1067" s="233"/>
      <c r="AJ1067" s="234"/>
      <c r="AK1067" s="233"/>
      <c r="AL1067" s="233"/>
      <c r="AM1067" s="233"/>
      <c r="AN1067" s="233"/>
      <c r="AO1067" s="146"/>
      <c r="AP1067" s="247" t="str">
        <f>IF(F1067="","",IFERROR(VLOOKUP(SUBSTITUTE(SUBSTITUTE(Tabla1[[#This Row],[Uso Sistemas]],"T","P"),"N","F"),Parámetros!$M$2:$N$17,2,0),"Completar hasta 3ra sem. para evaluar a Probacionista"))</f>
        <v/>
      </c>
      <c r="AQ1067" s="157"/>
      <c r="AR1067" s="157"/>
      <c r="AS1067" s="157"/>
      <c r="AT1067" s="30"/>
      <c r="AU1067" s="56" t="str">
        <f>CONCATENATE(Tabla1[[#This Row],[sem 01]],Tabla1[[#This Row],[sem 02]],Tabla1[[#This Row],[sem 03]])</f>
        <v/>
      </c>
      <c r="AV1067" s="56"/>
      <c r="AW1067" s="56"/>
      <c r="AX1067" s="249" t="str">
        <f>IF(V1067="","",EOMONTH(EDATE(Tabla1[[#This Row],[Fecha Finalización]],2),0))</f>
        <v/>
      </c>
      <c r="AY1067" s="157"/>
      <c r="AZ1067" s="250" t="str">
        <f>IF(V1067="","",EOMONTH(EDATE(Tabla1[[#This Row],[Fecha Finalización]],3),0))</f>
        <v/>
      </c>
      <c r="BA1067" s="40"/>
      <c r="BB1067" s="40"/>
      <c r="BC1067" s="238"/>
      <c r="BD1067" s="235" t="str">
        <f>IF(F1067="","",Tabla1[[#This Row],[sem 01]]&amp;Tabla1[[#This Row],[sem 02]]&amp;Tabla1[[#This Row],[sem 03]])</f>
        <v/>
      </c>
      <c r="BE1067" s="236"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12"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12"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12" t="str">
        <f>IF(Tabla1[[#This Row],[Fecha Inicio grupo]]="","",IFERROR(VLOOKUP(Tabla1[[#This Row],[Mes de Alta como miembro]],Parámetros!$AM$2:$AN$16,2,0),"01/01/1900"))</f>
        <v/>
      </c>
    </row>
    <row r="1068" spans="1:63" ht="15" customHeight="1">
      <c r="A1068" s="69">
        <v>1065</v>
      </c>
      <c r="B1068" s="147"/>
      <c r="C1068" s="148"/>
      <c r="D1068" s="43"/>
      <c r="E1068" s="149"/>
      <c r="F1068" s="208"/>
      <c r="G1068" s="46"/>
      <c r="H1068" s="166"/>
      <c r="I1068" s="150"/>
      <c r="J1068" s="148"/>
      <c r="K1068" s="169"/>
      <c r="L1068" s="152"/>
      <c r="M1068" s="151"/>
      <c r="N1068" s="240" t="str">
        <f ca="1">IF(Tabla1[[#This Row],[Fecha de nac]]="","",IF(Tabla1[[#This Row],[Fecha Finalización]] &gt;=TODAY(), DATEDIF(Tabla1[[#This Row],[Fecha de nac]],TODAY(),"y"), ROUNDDOWN((Tabla1[[#This Row],[Fecha Finalización]] -Tabla1[[#This Row],[Fecha de nac]])/365,0)))</f>
        <v/>
      </c>
      <c r="O1068" s="172"/>
      <c r="P1068" s="153"/>
      <c r="Q1068" s="154"/>
      <c r="R1068" s="155"/>
      <c r="S1068" s="155"/>
      <c r="T1068" s="155"/>
      <c r="U1068" s="244" t="str">
        <f>IF(F1068="","",Tabla1[[#This Row],[Fecha Inicio grupo]]+3*7-7)</f>
        <v/>
      </c>
      <c r="V1068" s="245" t="str">
        <f>IF(F1068="","",EDATE(Tabla1[[#This Row],[Fecha Inicio grupo]],3))</f>
        <v/>
      </c>
      <c r="W1068" s="30"/>
      <c r="X1068" s="30"/>
      <c r="Y1068" s="156"/>
      <c r="Z1068" s="156"/>
      <c r="AA1068" s="156"/>
      <c r="AB1068" s="156"/>
      <c r="AC1068" s="156"/>
      <c r="AD1068" s="156"/>
      <c r="AE1068" s="156"/>
      <c r="AF1068" s="156"/>
      <c r="AG1068" s="156"/>
      <c r="AH1068" s="233"/>
      <c r="AI1068" s="233"/>
      <c r="AJ1068" s="234"/>
      <c r="AK1068" s="233"/>
      <c r="AL1068" s="233"/>
      <c r="AM1068" s="233"/>
      <c r="AN1068" s="233"/>
      <c r="AO1068" s="146"/>
      <c r="AP1068" s="247" t="str">
        <f>IF(F1068="","",IFERROR(VLOOKUP(SUBSTITUTE(SUBSTITUTE(Tabla1[[#This Row],[Uso Sistemas]],"T","P"),"N","F"),Parámetros!$M$2:$N$17,2,0),"Completar hasta 3ra sem. para evaluar a Probacionista"))</f>
        <v/>
      </c>
      <c r="AQ1068" s="157"/>
      <c r="AR1068" s="157"/>
      <c r="AS1068" s="157"/>
      <c r="AT1068" s="30"/>
      <c r="AU1068" s="56" t="str">
        <f>CONCATENATE(Tabla1[[#This Row],[sem 01]],Tabla1[[#This Row],[sem 02]],Tabla1[[#This Row],[sem 03]])</f>
        <v/>
      </c>
      <c r="AV1068" s="56"/>
      <c r="AW1068" s="56"/>
      <c r="AX1068" s="249" t="str">
        <f>IF(V1068="","",EOMONTH(EDATE(Tabla1[[#This Row],[Fecha Finalización]],2),0))</f>
        <v/>
      </c>
      <c r="AY1068" s="157"/>
      <c r="AZ1068" s="250" t="str">
        <f>IF(V1068="","",EOMONTH(EDATE(Tabla1[[#This Row],[Fecha Finalización]],3),0))</f>
        <v/>
      </c>
      <c r="BA1068" s="40"/>
      <c r="BB1068" s="40"/>
      <c r="BC1068" s="238"/>
      <c r="BD1068" s="235" t="str">
        <f>IF(F1068="","",Tabla1[[#This Row],[sem 01]]&amp;Tabla1[[#This Row],[sem 02]]&amp;Tabla1[[#This Row],[sem 03]])</f>
        <v/>
      </c>
      <c r="BE1068" s="236"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12"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12"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12" t="str">
        <f>IF(Tabla1[[#This Row],[Fecha Inicio grupo]]="","",IFERROR(VLOOKUP(Tabla1[[#This Row],[Mes de Alta como miembro]],Parámetros!$AM$2:$AN$16,2,0),"01/01/1900"))</f>
        <v/>
      </c>
    </row>
    <row r="1069" spans="1:63" ht="15" customHeight="1">
      <c r="A1069" s="69">
        <v>1066</v>
      </c>
      <c r="B1069" s="147"/>
      <c r="C1069" s="148"/>
      <c r="D1069" s="43"/>
      <c r="E1069" s="149"/>
      <c r="F1069" s="208"/>
      <c r="G1069" s="46"/>
      <c r="H1069" s="166"/>
      <c r="I1069" s="150"/>
      <c r="J1069" s="148"/>
      <c r="K1069" s="169"/>
      <c r="L1069" s="152"/>
      <c r="M1069" s="151"/>
      <c r="N1069" s="240" t="str">
        <f ca="1">IF(Tabla1[[#This Row],[Fecha de nac]]="","",IF(Tabla1[[#This Row],[Fecha Finalización]] &gt;=TODAY(), DATEDIF(Tabla1[[#This Row],[Fecha de nac]],TODAY(),"y"), ROUNDDOWN((Tabla1[[#This Row],[Fecha Finalización]] -Tabla1[[#This Row],[Fecha de nac]])/365,0)))</f>
        <v/>
      </c>
      <c r="O1069" s="172"/>
      <c r="P1069" s="153"/>
      <c r="Q1069" s="154"/>
      <c r="R1069" s="155"/>
      <c r="S1069" s="155"/>
      <c r="T1069" s="155"/>
      <c r="U1069" s="244" t="str">
        <f>IF(F1069="","",Tabla1[[#This Row],[Fecha Inicio grupo]]+3*7-7)</f>
        <v/>
      </c>
      <c r="V1069" s="245" t="str">
        <f>IF(F1069="","",EDATE(Tabla1[[#This Row],[Fecha Inicio grupo]],3))</f>
        <v/>
      </c>
      <c r="W1069" s="30"/>
      <c r="X1069" s="30"/>
      <c r="Y1069" s="156"/>
      <c r="Z1069" s="156"/>
      <c r="AA1069" s="156"/>
      <c r="AB1069" s="156"/>
      <c r="AC1069" s="156"/>
      <c r="AD1069" s="156"/>
      <c r="AE1069" s="156"/>
      <c r="AF1069" s="156"/>
      <c r="AG1069" s="156"/>
      <c r="AH1069" s="233"/>
      <c r="AI1069" s="233"/>
      <c r="AJ1069" s="234"/>
      <c r="AK1069" s="233"/>
      <c r="AL1069" s="233"/>
      <c r="AM1069" s="233"/>
      <c r="AN1069" s="233"/>
      <c r="AO1069" s="146"/>
      <c r="AP1069" s="247" t="str">
        <f>IF(F1069="","",IFERROR(VLOOKUP(SUBSTITUTE(SUBSTITUTE(Tabla1[[#This Row],[Uso Sistemas]],"T","P"),"N","F"),Parámetros!$M$2:$N$17,2,0),"Completar hasta 3ra sem. para evaluar a Probacionista"))</f>
        <v/>
      </c>
      <c r="AQ1069" s="157"/>
      <c r="AR1069" s="157"/>
      <c r="AS1069" s="157"/>
      <c r="AT1069" s="30"/>
      <c r="AU1069" s="56" t="str">
        <f>CONCATENATE(Tabla1[[#This Row],[sem 01]],Tabla1[[#This Row],[sem 02]],Tabla1[[#This Row],[sem 03]])</f>
        <v/>
      </c>
      <c r="AV1069" s="56"/>
      <c r="AW1069" s="56"/>
      <c r="AX1069" s="249" t="str">
        <f>IF(V1069="","",EOMONTH(EDATE(Tabla1[[#This Row],[Fecha Finalización]],2),0))</f>
        <v/>
      </c>
      <c r="AY1069" s="157"/>
      <c r="AZ1069" s="250" t="str">
        <f>IF(V1069="","",EOMONTH(EDATE(Tabla1[[#This Row],[Fecha Finalización]],3),0))</f>
        <v/>
      </c>
      <c r="BA1069" s="40"/>
      <c r="BB1069" s="40"/>
      <c r="BC1069" s="238"/>
      <c r="BD1069" s="235" t="str">
        <f>IF(F1069="","",Tabla1[[#This Row],[sem 01]]&amp;Tabla1[[#This Row],[sem 02]]&amp;Tabla1[[#This Row],[sem 03]])</f>
        <v/>
      </c>
      <c r="BE1069" s="236"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12"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12"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12" t="str">
        <f>IF(Tabla1[[#This Row],[Fecha Inicio grupo]]="","",IFERROR(VLOOKUP(Tabla1[[#This Row],[Mes de Alta como miembro]],Parámetros!$AM$2:$AN$16,2,0),"01/01/1900"))</f>
        <v/>
      </c>
    </row>
    <row r="1070" spans="1:63" ht="15" customHeight="1">
      <c r="A1070" s="69">
        <v>1067</v>
      </c>
      <c r="B1070" s="147"/>
      <c r="C1070" s="148"/>
      <c r="D1070" s="43"/>
      <c r="E1070" s="149"/>
      <c r="F1070" s="208"/>
      <c r="G1070" s="46"/>
      <c r="H1070" s="166"/>
      <c r="I1070" s="150"/>
      <c r="J1070" s="148"/>
      <c r="K1070" s="169"/>
      <c r="L1070" s="152"/>
      <c r="M1070" s="151"/>
      <c r="N1070" s="240" t="str">
        <f ca="1">IF(Tabla1[[#This Row],[Fecha de nac]]="","",IF(Tabla1[[#This Row],[Fecha Finalización]] &gt;=TODAY(), DATEDIF(Tabla1[[#This Row],[Fecha de nac]],TODAY(),"y"), ROUNDDOWN((Tabla1[[#This Row],[Fecha Finalización]] -Tabla1[[#This Row],[Fecha de nac]])/365,0)))</f>
        <v/>
      </c>
      <c r="O1070" s="172"/>
      <c r="P1070" s="153"/>
      <c r="Q1070" s="154"/>
      <c r="R1070" s="155"/>
      <c r="S1070" s="155"/>
      <c r="T1070" s="155"/>
      <c r="U1070" s="244" t="str">
        <f>IF(F1070="","",Tabla1[[#This Row],[Fecha Inicio grupo]]+3*7-7)</f>
        <v/>
      </c>
      <c r="V1070" s="245" t="str">
        <f>IF(F1070="","",EDATE(Tabla1[[#This Row],[Fecha Inicio grupo]],3))</f>
        <v/>
      </c>
      <c r="W1070" s="30"/>
      <c r="X1070" s="30"/>
      <c r="Y1070" s="156"/>
      <c r="Z1070" s="156"/>
      <c r="AA1070" s="156"/>
      <c r="AB1070" s="156"/>
      <c r="AC1070" s="156"/>
      <c r="AD1070" s="156"/>
      <c r="AE1070" s="156"/>
      <c r="AF1070" s="156"/>
      <c r="AG1070" s="156"/>
      <c r="AH1070" s="233"/>
      <c r="AI1070" s="233"/>
      <c r="AJ1070" s="234"/>
      <c r="AK1070" s="233"/>
      <c r="AL1070" s="233"/>
      <c r="AM1070" s="233"/>
      <c r="AN1070" s="233"/>
      <c r="AO1070" s="146"/>
      <c r="AP1070" s="247" t="str">
        <f>IF(F1070="","",IFERROR(VLOOKUP(SUBSTITUTE(SUBSTITUTE(Tabla1[[#This Row],[Uso Sistemas]],"T","P"),"N","F"),Parámetros!$M$2:$N$17,2,0),"Completar hasta 3ra sem. para evaluar a Probacionista"))</f>
        <v/>
      </c>
      <c r="AQ1070" s="157"/>
      <c r="AR1070" s="157"/>
      <c r="AS1070" s="157"/>
      <c r="AT1070" s="30"/>
      <c r="AU1070" s="56" t="str">
        <f>CONCATENATE(Tabla1[[#This Row],[sem 01]],Tabla1[[#This Row],[sem 02]],Tabla1[[#This Row],[sem 03]])</f>
        <v/>
      </c>
      <c r="AV1070" s="56"/>
      <c r="AW1070" s="56"/>
      <c r="AX1070" s="249" t="str">
        <f>IF(V1070="","",EOMONTH(EDATE(Tabla1[[#This Row],[Fecha Finalización]],2),0))</f>
        <v/>
      </c>
      <c r="AY1070" s="157"/>
      <c r="AZ1070" s="250" t="str">
        <f>IF(V1070="","",EOMONTH(EDATE(Tabla1[[#This Row],[Fecha Finalización]],3),0))</f>
        <v/>
      </c>
      <c r="BA1070" s="40"/>
      <c r="BB1070" s="40"/>
      <c r="BC1070" s="238"/>
      <c r="BD1070" s="235" t="str">
        <f>IF(F1070="","",Tabla1[[#This Row],[sem 01]]&amp;Tabla1[[#This Row],[sem 02]]&amp;Tabla1[[#This Row],[sem 03]])</f>
        <v/>
      </c>
      <c r="BE1070" s="236"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12"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12"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12" t="str">
        <f>IF(Tabla1[[#This Row],[Fecha Inicio grupo]]="","",IFERROR(VLOOKUP(Tabla1[[#This Row],[Mes de Alta como miembro]],Parámetros!$AM$2:$AN$16,2,0),"01/01/1900"))</f>
        <v/>
      </c>
    </row>
    <row r="1071" spans="1:63" ht="15" customHeight="1">
      <c r="A1071" s="69">
        <v>1068</v>
      </c>
      <c r="B1071" s="147"/>
      <c r="C1071" s="148"/>
      <c r="D1071" s="43"/>
      <c r="E1071" s="149"/>
      <c r="F1071" s="208"/>
      <c r="G1071" s="46"/>
      <c r="H1071" s="166"/>
      <c r="I1071" s="150"/>
      <c r="J1071" s="148"/>
      <c r="K1071" s="169"/>
      <c r="L1071" s="152"/>
      <c r="M1071" s="151"/>
      <c r="N1071" s="240" t="str">
        <f ca="1">IF(Tabla1[[#This Row],[Fecha de nac]]="","",IF(Tabla1[[#This Row],[Fecha Finalización]] &gt;=TODAY(), DATEDIF(Tabla1[[#This Row],[Fecha de nac]],TODAY(),"y"), ROUNDDOWN((Tabla1[[#This Row],[Fecha Finalización]] -Tabla1[[#This Row],[Fecha de nac]])/365,0)))</f>
        <v/>
      </c>
      <c r="O1071" s="172"/>
      <c r="P1071" s="153"/>
      <c r="Q1071" s="154"/>
      <c r="R1071" s="155"/>
      <c r="S1071" s="155"/>
      <c r="T1071" s="155"/>
      <c r="U1071" s="244" t="str">
        <f>IF(F1071="","",Tabla1[[#This Row],[Fecha Inicio grupo]]+3*7-7)</f>
        <v/>
      </c>
      <c r="V1071" s="245" t="str">
        <f>IF(F1071="","",EDATE(Tabla1[[#This Row],[Fecha Inicio grupo]],3))</f>
        <v/>
      </c>
      <c r="W1071" s="30"/>
      <c r="X1071" s="30"/>
      <c r="Y1071" s="156"/>
      <c r="Z1071" s="156"/>
      <c r="AA1071" s="156"/>
      <c r="AB1071" s="156"/>
      <c r="AC1071" s="156"/>
      <c r="AD1071" s="156"/>
      <c r="AE1071" s="156"/>
      <c r="AF1071" s="156"/>
      <c r="AG1071" s="156"/>
      <c r="AH1071" s="233"/>
      <c r="AI1071" s="233"/>
      <c r="AJ1071" s="234"/>
      <c r="AK1071" s="233"/>
      <c r="AL1071" s="233"/>
      <c r="AM1071" s="233"/>
      <c r="AN1071" s="233"/>
      <c r="AO1071" s="146"/>
      <c r="AP1071" s="247" t="str">
        <f>IF(F1071="","",IFERROR(VLOOKUP(SUBSTITUTE(SUBSTITUTE(Tabla1[[#This Row],[Uso Sistemas]],"T","P"),"N","F"),Parámetros!$M$2:$N$17,2,0),"Completar hasta 3ra sem. para evaluar a Probacionista"))</f>
        <v/>
      </c>
      <c r="AQ1071" s="157"/>
      <c r="AR1071" s="157"/>
      <c r="AS1071" s="157"/>
      <c r="AT1071" s="30"/>
      <c r="AU1071" s="56" t="str">
        <f>CONCATENATE(Tabla1[[#This Row],[sem 01]],Tabla1[[#This Row],[sem 02]],Tabla1[[#This Row],[sem 03]])</f>
        <v/>
      </c>
      <c r="AV1071" s="56"/>
      <c r="AW1071" s="56"/>
      <c r="AX1071" s="249" t="str">
        <f>IF(V1071="","",EOMONTH(EDATE(Tabla1[[#This Row],[Fecha Finalización]],2),0))</f>
        <v/>
      </c>
      <c r="AY1071" s="157"/>
      <c r="AZ1071" s="250" t="str">
        <f>IF(V1071="","",EOMONTH(EDATE(Tabla1[[#This Row],[Fecha Finalización]],3),0))</f>
        <v/>
      </c>
      <c r="BA1071" s="40"/>
      <c r="BB1071" s="40"/>
      <c r="BC1071" s="238"/>
      <c r="BD1071" s="235" t="str">
        <f>IF(F1071="","",Tabla1[[#This Row],[sem 01]]&amp;Tabla1[[#This Row],[sem 02]]&amp;Tabla1[[#This Row],[sem 03]])</f>
        <v/>
      </c>
      <c r="BE1071" s="236"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12"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12"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12" t="str">
        <f>IF(Tabla1[[#This Row],[Fecha Inicio grupo]]="","",IFERROR(VLOOKUP(Tabla1[[#This Row],[Mes de Alta como miembro]],Parámetros!$AM$2:$AN$16,2,0),"01/01/1900"))</f>
        <v/>
      </c>
    </row>
    <row r="1072" spans="1:63" ht="15" customHeight="1">
      <c r="A1072" s="69">
        <v>1069</v>
      </c>
      <c r="B1072" s="147"/>
      <c r="C1072" s="148"/>
      <c r="D1072" s="43"/>
      <c r="E1072" s="149"/>
      <c r="F1072" s="208"/>
      <c r="G1072" s="46"/>
      <c r="H1072" s="166"/>
      <c r="I1072" s="150"/>
      <c r="J1072" s="148"/>
      <c r="K1072" s="169"/>
      <c r="L1072" s="152"/>
      <c r="M1072" s="151"/>
      <c r="N1072" s="240" t="str">
        <f ca="1">IF(Tabla1[[#This Row],[Fecha de nac]]="","",IF(Tabla1[[#This Row],[Fecha Finalización]] &gt;=TODAY(), DATEDIF(Tabla1[[#This Row],[Fecha de nac]],TODAY(),"y"), ROUNDDOWN((Tabla1[[#This Row],[Fecha Finalización]] -Tabla1[[#This Row],[Fecha de nac]])/365,0)))</f>
        <v/>
      </c>
      <c r="O1072" s="172"/>
      <c r="P1072" s="153"/>
      <c r="Q1072" s="154"/>
      <c r="R1072" s="155"/>
      <c r="S1072" s="155"/>
      <c r="T1072" s="155"/>
      <c r="U1072" s="244" t="str">
        <f>IF(F1072="","",Tabla1[[#This Row],[Fecha Inicio grupo]]+3*7-7)</f>
        <v/>
      </c>
      <c r="V1072" s="245" t="str">
        <f>IF(F1072="","",EDATE(Tabla1[[#This Row],[Fecha Inicio grupo]],3))</f>
        <v/>
      </c>
      <c r="W1072" s="30"/>
      <c r="X1072" s="30"/>
      <c r="Y1072" s="156"/>
      <c r="Z1072" s="156"/>
      <c r="AA1072" s="156"/>
      <c r="AB1072" s="156"/>
      <c r="AC1072" s="156"/>
      <c r="AD1072" s="156"/>
      <c r="AE1072" s="156"/>
      <c r="AF1072" s="156"/>
      <c r="AG1072" s="156"/>
      <c r="AH1072" s="233"/>
      <c r="AI1072" s="233"/>
      <c r="AJ1072" s="234"/>
      <c r="AK1072" s="233"/>
      <c r="AL1072" s="233"/>
      <c r="AM1072" s="233"/>
      <c r="AN1072" s="233"/>
      <c r="AO1072" s="146"/>
      <c r="AP1072" s="247" t="str">
        <f>IF(F1072="","",IFERROR(VLOOKUP(SUBSTITUTE(SUBSTITUTE(Tabla1[[#This Row],[Uso Sistemas]],"T","P"),"N","F"),Parámetros!$M$2:$N$17,2,0),"Completar hasta 3ra sem. para evaluar a Probacionista"))</f>
        <v/>
      </c>
      <c r="AQ1072" s="157"/>
      <c r="AR1072" s="157"/>
      <c r="AS1072" s="157"/>
      <c r="AT1072" s="30"/>
      <c r="AU1072" s="56" t="str">
        <f>CONCATENATE(Tabla1[[#This Row],[sem 01]],Tabla1[[#This Row],[sem 02]],Tabla1[[#This Row],[sem 03]])</f>
        <v/>
      </c>
      <c r="AV1072" s="56"/>
      <c r="AW1072" s="56"/>
      <c r="AX1072" s="249" t="str">
        <f>IF(V1072="","",EOMONTH(EDATE(Tabla1[[#This Row],[Fecha Finalización]],2),0))</f>
        <v/>
      </c>
      <c r="AY1072" s="157"/>
      <c r="AZ1072" s="250" t="str">
        <f>IF(V1072="","",EOMONTH(EDATE(Tabla1[[#This Row],[Fecha Finalización]],3),0))</f>
        <v/>
      </c>
      <c r="BA1072" s="40"/>
      <c r="BB1072" s="40"/>
      <c r="BC1072" s="238"/>
      <c r="BD1072" s="235" t="str">
        <f>IF(F1072="","",Tabla1[[#This Row],[sem 01]]&amp;Tabla1[[#This Row],[sem 02]]&amp;Tabla1[[#This Row],[sem 03]])</f>
        <v/>
      </c>
      <c r="BE1072" s="236"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12"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12"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12" t="str">
        <f>IF(Tabla1[[#This Row],[Fecha Inicio grupo]]="","",IFERROR(VLOOKUP(Tabla1[[#This Row],[Mes de Alta como miembro]],Parámetros!$AM$2:$AN$16,2,0),"01/01/1900"))</f>
        <v/>
      </c>
    </row>
    <row r="1073" spans="1:63" ht="15" customHeight="1">
      <c r="A1073" s="69">
        <v>1070</v>
      </c>
      <c r="B1073" s="147"/>
      <c r="C1073" s="148"/>
      <c r="D1073" s="43"/>
      <c r="E1073" s="149"/>
      <c r="F1073" s="208"/>
      <c r="G1073" s="46"/>
      <c r="H1073" s="166"/>
      <c r="I1073" s="150"/>
      <c r="J1073" s="148"/>
      <c r="K1073" s="169"/>
      <c r="L1073" s="152"/>
      <c r="M1073" s="151"/>
      <c r="N1073" s="240" t="str">
        <f ca="1">IF(Tabla1[[#This Row],[Fecha de nac]]="","",IF(Tabla1[[#This Row],[Fecha Finalización]] &gt;=TODAY(), DATEDIF(Tabla1[[#This Row],[Fecha de nac]],TODAY(),"y"), ROUNDDOWN((Tabla1[[#This Row],[Fecha Finalización]] -Tabla1[[#This Row],[Fecha de nac]])/365,0)))</f>
        <v/>
      </c>
      <c r="O1073" s="172"/>
      <c r="P1073" s="153"/>
      <c r="Q1073" s="154"/>
      <c r="R1073" s="155"/>
      <c r="S1073" s="155"/>
      <c r="T1073" s="155"/>
      <c r="U1073" s="244" t="str">
        <f>IF(F1073="","",Tabla1[[#This Row],[Fecha Inicio grupo]]+3*7-7)</f>
        <v/>
      </c>
      <c r="V1073" s="245" t="str">
        <f>IF(F1073="","",EDATE(Tabla1[[#This Row],[Fecha Inicio grupo]],3))</f>
        <v/>
      </c>
      <c r="W1073" s="30"/>
      <c r="X1073" s="30"/>
      <c r="Y1073" s="156"/>
      <c r="Z1073" s="156"/>
      <c r="AA1073" s="156"/>
      <c r="AB1073" s="156"/>
      <c r="AC1073" s="156"/>
      <c r="AD1073" s="156"/>
      <c r="AE1073" s="156"/>
      <c r="AF1073" s="156"/>
      <c r="AG1073" s="156"/>
      <c r="AH1073" s="233"/>
      <c r="AI1073" s="233"/>
      <c r="AJ1073" s="234"/>
      <c r="AK1073" s="233"/>
      <c r="AL1073" s="233"/>
      <c r="AM1073" s="233"/>
      <c r="AN1073" s="233"/>
      <c r="AO1073" s="146"/>
      <c r="AP1073" s="247" t="str">
        <f>IF(F1073="","",IFERROR(VLOOKUP(SUBSTITUTE(SUBSTITUTE(Tabla1[[#This Row],[Uso Sistemas]],"T","P"),"N","F"),Parámetros!$M$2:$N$17,2,0),"Completar hasta 3ra sem. para evaluar a Probacionista"))</f>
        <v/>
      </c>
      <c r="AQ1073" s="157"/>
      <c r="AR1073" s="157"/>
      <c r="AS1073" s="157"/>
      <c r="AT1073" s="30"/>
      <c r="AU1073" s="56" t="str">
        <f>CONCATENATE(Tabla1[[#This Row],[sem 01]],Tabla1[[#This Row],[sem 02]],Tabla1[[#This Row],[sem 03]])</f>
        <v/>
      </c>
      <c r="AV1073" s="56"/>
      <c r="AW1073" s="56"/>
      <c r="AX1073" s="249" t="str">
        <f>IF(V1073="","",EOMONTH(EDATE(Tabla1[[#This Row],[Fecha Finalización]],2),0))</f>
        <v/>
      </c>
      <c r="AY1073" s="157"/>
      <c r="AZ1073" s="250" t="str">
        <f>IF(V1073="","",EOMONTH(EDATE(Tabla1[[#This Row],[Fecha Finalización]],3),0))</f>
        <v/>
      </c>
      <c r="BA1073" s="40"/>
      <c r="BB1073" s="40"/>
      <c r="BC1073" s="238"/>
      <c r="BD1073" s="235" t="str">
        <f>IF(F1073="","",Tabla1[[#This Row],[sem 01]]&amp;Tabla1[[#This Row],[sem 02]]&amp;Tabla1[[#This Row],[sem 03]])</f>
        <v/>
      </c>
      <c r="BE1073" s="236"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12"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12"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12" t="str">
        <f>IF(Tabla1[[#This Row],[Fecha Inicio grupo]]="","",IFERROR(VLOOKUP(Tabla1[[#This Row],[Mes de Alta como miembro]],Parámetros!$AM$2:$AN$16,2,0),"01/01/1900"))</f>
        <v/>
      </c>
    </row>
    <row r="1074" spans="1:63" ht="15" customHeight="1">
      <c r="A1074" s="69">
        <v>1071</v>
      </c>
      <c r="B1074" s="147"/>
      <c r="C1074" s="148"/>
      <c r="D1074" s="43"/>
      <c r="E1074" s="149"/>
      <c r="F1074" s="208"/>
      <c r="G1074" s="46"/>
      <c r="H1074" s="166"/>
      <c r="I1074" s="150"/>
      <c r="J1074" s="148"/>
      <c r="K1074" s="169"/>
      <c r="L1074" s="152"/>
      <c r="M1074" s="151"/>
      <c r="N1074" s="240" t="str">
        <f ca="1">IF(Tabla1[[#This Row],[Fecha de nac]]="","",IF(Tabla1[[#This Row],[Fecha Finalización]] &gt;=TODAY(), DATEDIF(Tabla1[[#This Row],[Fecha de nac]],TODAY(),"y"), ROUNDDOWN((Tabla1[[#This Row],[Fecha Finalización]] -Tabla1[[#This Row],[Fecha de nac]])/365,0)))</f>
        <v/>
      </c>
      <c r="O1074" s="172"/>
      <c r="P1074" s="153"/>
      <c r="Q1074" s="154"/>
      <c r="R1074" s="155"/>
      <c r="S1074" s="155"/>
      <c r="T1074" s="155"/>
      <c r="U1074" s="244" t="str">
        <f>IF(F1074="","",Tabla1[[#This Row],[Fecha Inicio grupo]]+3*7-7)</f>
        <v/>
      </c>
      <c r="V1074" s="245" t="str">
        <f>IF(F1074="","",EDATE(Tabla1[[#This Row],[Fecha Inicio grupo]],3))</f>
        <v/>
      </c>
      <c r="W1074" s="30"/>
      <c r="X1074" s="30"/>
      <c r="Y1074" s="156"/>
      <c r="Z1074" s="156"/>
      <c r="AA1074" s="156"/>
      <c r="AB1074" s="156"/>
      <c r="AC1074" s="156"/>
      <c r="AD1074" s="156"/>
      <c r="AE1074" s="156"/>
      <c r="AF1074" s="156"/>
      <c r="AG1074" s="156"/>
      <c r="AH1074" s="233"/>
      <c r="AI1074" s="233"/>
      <c r="AJ1074" s="234"/>
      <c r="AK1074" s="233"/>
      <c r="AL1074" s="233"/>
      <c r="AM1074" s="233"/>
      <c r="AN1074" s="233"/>
      <c r="AO1074" s="146"/>
      <c r="AP1074" s="247" t="str">
        <f>IF(F1074="","",IFERROR(VLOOKUP(SUBSTITUTE(SUBSTITUTE(Tabla1[[#This Row],[Uso Sistemas]],"T","P"),"N","F"),Parámetros!$M$2:$N$17,2,0),"Completar hasta 3ra sem. para evaluar a Probacionista"))</f>
        <v/>
      </c>
      <c r="AQ1074" s="157"/>
      <c r="AR1074" s="157"/>
      <c r="AS1074" s="157"/>
      <c r="AT1074" s="30"/>
      <c r="AU1074" s="56" t="str">
        <f>CONCATENATE(Tabla1[[#This Row],[sem 01]],Tabla1[[#This Row],[sem 02]],Tabla1[[#This Row],[sem 03]])</f>
        <v/>
      </c>
      <c r="AV1074" s="56"/>
      <c r="AW1074" s="56"/>
      <c r="AX1074" s="249" t="str">
        <f>IF(V1074="","",EOMONTH(EDATE(Tabla1[[#This Row],[Fecha Finalización]],2),0))</f>
        <v/>
      </c>
      <c r="AY1074" s="157"/>
      <c r="AZ1074" s="250" t="str">
        <f>IF(V1074="","",EOMONTH(EDATE(Tabla1[[#This Row],[Fecha Finalización]],3),0))</f>
        <v/>
      </c>
      <c r="BA1074" s="40"/>
      <c r="BB1074" s="40"/>
      <c r="BC1074" s="238"/>
      <c r="BD1074" s="235" t="str">
        <f>IF(F1074="","",Tabla1[[#This Row],[sem 01]]&amp;Tabla1[[#This Row],[sem 02]]&amp;Tabla1[[#This Row],[sem 03]])</f>
        <v/>
      </c>
      <c r="BE1074" s="236"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12"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12"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12" t="str">
        <f>IF(Tabla1[[#This Row],[Fecha Inicio grupo]]="","",IFERROR(VLOOKUP(Tabla1[[#This Row],[Mes de Alta como miembro]],Parámetros!$AM$2:$AN$16,2,0),"01/01/1900"))</f>
        <v/>
      </c>
    </row>
    <row r="1075" spans="1:63" ht="15" customHeight="1">
      <c r="A1075" s="69">
        <v>1072</v>
      </c>
      <c r="B1075" s="147"/>
      <c r="C1075" s="148"/>
      <c r="D1075" s="43"/>
      <c r="E1075" s="149"/>
      <c r="F1075" s="208"/>
      <c r="G1075" s="46"/>
      <c r="H1075" s="166"/>
      <c r="I1075" s="150"/>
      <c r="J1075" s="148"/>
      <c r="K1075" s="169"/>
      <c r="L1075" s="152"/>
      <c r="M1075" s="151"/>
      <c r="N1075" s="240" t="str">
        <f ca="1">IF(Tabla1[[#This Row],[Fecha de nac]]="","",IF(Tabla1[[#This Row],[Fecha Finalización]] &gt;=TODAY(), DATEDIF(Tabla1[[#This Row],[Fecha de nac]],TODAY(),"y"), ROUNDDOWN((Tabla1[[#This Row],[Fecha Finalización]] -Tabla1[[#This Row],[Fecha de nac]])/365,0)))</f>
        <v/>
      </c>
      <c r="O1075" s="172"/>
      <c r="P1075" s="153"/>
      <c r="Q1075" s="154"/>
      <c r="R1075" s="155"/>
      <c r="S1075" s="155"/>
      <c r="T1075" s="155"/>
      <c r="U1075" s="244" t="str">
        <f>IF(F1075="","",Tabla1[[#This Row],[Fecha Inicio grupo]]+3*7-7)</f>
        <v/>
      </c>
      <c r="V1075" s="245" t="str">
        <f>IF(F1075="","",EDATE(Tabla1[[#This Row],[Fecha Inicio grupo]],3))</f>
        <v/>
      </c>
      <c r="W1075" s="30"/>
      <c r="X1075" s="30"/>
      <c r="Y1075" s="156"/>
      <c r="Z1075" s="156"/>
      <c r="AA1075" s="156"/>
      <c r="AB1075" s="156"/>
      <c r="AC1075" s="156"/>
      <c r="AD1075" s="156"/>
      <c r="AE1075" s="156"/>
      <c r="AF1075" s="156"/>
      <c r="AG1075" s="156"/>
      <c r="AH1075" s="233"/>
      <c r="AI1075" s="233"/>
      <c r="AJ1075" s="234"/>
      <c r="AK1075" s="233"/>
      <c r="AL1075" s="233"/>
      <c r="AM1075" s="233"/>
      <c r="AN1075" s="233"/>
      <c r="AO1075" s="146"/>
      <c r="AP1075" s="247" t="str">
        <f>IF(F1075="","",IFERROR(VLOOKUP(SUBSTITUTE(SUBSTITUTE(Tabla1[[#This Row],[Uso Sistemas]],"T","P"),"N","F"),Parámetros!$M$2:$N$17,2,0),"Completar hasta 3ra sem. para evaluar a Probacionista"))</f>
        <v/>
      </c>
      <c r="AQ1075" s="157"/>
      <c r="AR1075" s="157"/>
      <c r="AS1075" s="157"/>
      <c r="AT1075" s="30"/>
      <c r="AU1075" s="56" t="str">
        <f>CONCATENATE(Tabla1[[#This Row],[sem 01]],Tabla1[[#This Row],[sem 02]],Tabla1[[#This Row],[sem 03]])</f>
        <v/>
      </c>
      <c r="AV1075" s="56"/>
      <c r="AW1075" s="56"/>
      <c r="AX1075" s="249" t="str">
        <f>IF(V1075="","",EOMONTH(EDATE(Tabla1[[#This Row],[Fecha Finalización]],2),0))</f>
        <v/>
      </c>
      <c r="AY1075" s="157"/>
      <c r="AZ1075" s="250" t="str">
        <f>IF(V1075="","",EOMONTH(EDATE(Tabla1[[#This Row],[Fecha Finalización]],3),0))</f>
        <v/>
      </c>
      <c r="BA1075" s="40"/>
      <c r="BB1075" s="40"/>
      <c r="BC1075" s="238"/>
      <c r="BD1075" s="235" t="str">
        <f>IF(F1075="","",Tabla1[[#This Row],[sem 01]]&amp;Tabla1[[#This Row],[sem 02]]&amp;Tabla1[[#This Row],[sem 03]])</f>
        <v/>
      </c>
      <c r="BE1075" s="236"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12"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12"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12" t="str">
        <f>IF(Tabla1[[#This Row],[Fecha Inicio grupo]]="","",IFERROR(VLOOKUP(Tabla1[[#This Row],[Mes de Alta como miembro]],Parámetros!$AM$2:$AN$16,2,0),"01/01/1900"))</f>
        <v/>
      </c>
    </row>
    <row r="1076" spans="1:63" ht="15" customHeight="1">
      <c r="A1076" s="69">
        <v>1073</v>
      </c>
      <c r="B1076" s="147"/>
      <c r="C1076" s="148"/>
      <c r="D1076" s="43"/>
      <c r="E1076" s="149"/>
      <c r="F1076" s="208"/>
      <c r="G1076" s="46"/>
      <c r="H1076" s="166"/>
      <c r="I1076" s="150"/>
      <c r="J1076" s="148"/>
      <c r="K1076" s="169"/>
      <c r="L1076" s="152"/>
      <c r="M1076" s="151"/>
      <c r="N1076" s="240" t="str">
        <f ca="1">IF(Tabla1[[#This Row],[Fecha de nac]]="","",IF(Tabla1[[#This Row],[Fecha Finalización]] &gt;=TODAY(), DATEDIF(Tabla1[[#This Row],[Fecha de nac]],TODAY(),"y"), ROUNDDOWN((Tabla1[[#This Row],[Fecha Finalización]] -Tabla1[[#This Row],[Fecha de nac]])/365,0)))</f>
        <v/>
      </c>
      <c r="O1076" s="172"/>
      <c r="P1076" s="153"/>
      <c r="Q1076" s="154"/>
      <c r="R1076" s="155"/>
      <c r="S1076" s="155"/>
      <c r="T1076" s="155"/>
      <c r="U1076" s="244" t="str">
        <f>IF(F1076="","",Tabla1[[#This Row],[Fecha Inicio grupo]]+3*7-7)</f>
        <v/>
      </c>
      <c r="V1076" s="245" t="str">
        <f>IF(F1076="","",EDATE(Tabla1[[#This Row],[Fecha Inicio grupo]],3))</f>
        <v/>
      </c>
      <c r="W1076" s="30"/>
      <c r="X1076" s="30"/>
      <c r="Y1076" s="156"/>
      <c r="Z1076" s="156"/>
      <c r="AA1076" s="156"/>
      <c r="AB1076" s="156"/>
      <c r="AC1076" s="156"/>
      <c r="AD1076" s="156"/>
      <c r="AE1076" s="156"/>
      <c r="AF1076" s="156"/>
      <c r="AG1076" s="156"/>
      <c r="AH1076" s="233"/>
      <c r="AI1076" s="233"/>
      <c r="AJ1076" s="234"/>
      <c r="AK1076" s="233"/>
      <c r="AL1076" s="233"/>
      <c r="AM1076" s="233"/>
      <c r="AN1076" s="233"/>
      <c r="AO1076" s="146"/>
      <c r="AP1076" s="247" t="str">
        <f>IF(F1076="","",IFERROR(VLOOKUP(SUBSTITUTE(SUBSTITUTE(Tabla1[[#This Row],[Uso Sistemas]],"T","P"),"N","F"),Parámetros!$M$2:$N$17,2,0),"Completar hasta 3ra sem. para evaluar a Probacionista"))</f>
        <v/>
      </c>
      <c r="AQ1076" s="157"/>
      <c r="AR1076" s="157"/>
      <c r="AS1076" s="157"/>
      <c r="AT1076" s="30"/>
      <c r="AU1076" s="56" t="str">
        <f>CONCATENATE(Tabla1[[#This Row],[sem 01]],Tabla1[[#This Row],[sem 02]],Tabla1[[#This Row],[sem 03]])</f>
        <v/>
      </c>
      <c r="AV1076" s="56"/>
      <c r="AW1076" s="56"/>
      <c r="AX1076" s="249" t="str">
        <f>IF(V1076="","",EOMONTH(EDATE(Tabla1[[#This Row],[Fecha Finalización]],2),0))</f>
        <v/>
      </c>
      <c r="AY1076" s="157"/>
      <c r="AZ1076" s="250" t="str">
        <f>IF(V1076="","",EOMONTH(EDATE(Tabla1[[#This Row],[Fecha Finalización]],3),0))</f>
        <v/>
      </c>
      <c r="BA1076" s="40"/>
      <c r="BB1076" s="40"/>
      <c r="BC1076" s="238"/>
      <c r="BD1076" s="235" t="str">
        <f>IF(F1076="","",Tabla1[[#This Row],[sem 01]]&amp;Tabla1[[#This Row],[sem 02]]&amp;Tabla1[[#This Row],[sem 03]])</f>
        <v/>
      </c>
      <c r="BE1076" s="236"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12"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12"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12" t="str">
        <f>IF(Tabla1[[#This Row],[Fecha Inicio grupo]]="","",IFERROR(VLOOKUP(Tabla1[[#This Row],[Mes de Alta como miembro]],Parámetros!$AM$2:$AN$16,2,0),"01/01/1900"))</f>
        <v/>
      </c>
    </row>
    <row r="1077" spans="1:63" ht="15" customHeight="1">
      <c r="A1077" s="69">
        <v>1074</v>
      </c>
      <c r="B1077" s="147"/>
      <c r="C1077" s="148"/>
      <c r="D1077" s="43"/>
      <c r="E1077" s="149"/>
      <c r="F1077" s="208"/>
      <c r="G1077" s="46"/>
      <c r="H1077" s="166"/>
      <c r="I1077" s="150"/>
      <c r="J1077" s="148"/>
      <c r="K1077" s="169"/>
      <c r="L1077" s="152"/>
      <c r="M1077" s="151"/>
      <c r="N1077" s="240" t="str">
        <f ca="1">IF(Tabla1[[#This Row],[Fecha de nac]]="","",IF(Tabla1[[#This Row],[Fecha Finalización]] &gt;=TODAY(), DATEDIF(Tabla1[[#This Row],[Fecha de nac]],TODAY(),"y"), ROUNDDOWN((Tabla1[[#This Row],[Fecha Finalización]] -Tabla1[[#This Row],[Fecha de nac]])/365,0)))</f>
        <v/>
      </c>
      <c r="O1077" s="172"/>
      <c r="P1077" s="153"/>
      <c r="Q1077" s="154"/>
      <c r="R1077" s="155"/>
      <c r="S1077" s="155"/>
      <c r="T1077" s="155"/>
      <c r="U1077" s="244" t="str">
        <f>IF(F1077="","",Tabla1[[#This Row],[Fecha Inicio grupo]]+3*7-7)</f>
        <v/>
      </c>
      <c r="V1077" s="245" t="str">
        <f>IF(F1077="","",EDATE(Tabla1[[#This Row],[Fecha Inicio grupo]],3))</f>
        <v/>
      </c>
      <c r="W1077" s="30"/>
      <c r="X1077" s="30"/>
      <c r="Y1077" s="156"/>
      <c r="Z1077" s="156"/>
      <c r="AA1077" s="156"/>
      <c r="AB1077" s="156"/>
      <c r="AC1077" s="156"/>
      <c r="AD1077" s="156"/>
      <c r="AE1077" s="156"/>
      <c r="AF1077" s="156"/>
      <c r="AG1077" s="156"/>
      <c r="AH1077" s="233"/>
      <c r="AI1077" s="233"/>
      <c r="AJ1077" s="234"/>
      <c r="AK1077" s="233"/>
      <c r="AL1077" s="233"/>
      <c r="AM1077" s="233"/>
      <c r="AN1077" s="233"/>
      <c r="AO1077" s="146"/>
      <c r="AP1077" s="247" t="str">
        <f>IF(F1077="","",IFERROR(VLOOKUP(SUBSTITUTE(SUBSTITUTE(Tabla1[[#This Row],[Uso Sistemas]],"T","P"),"N","F"),Parámetros!$M$2:$N$17,2,0),"Completar hasta 3ra sem. para evaluar a Probacionista"))</f>
        <v/>
      </c>
      <c r="AQ1077" s="157"/>
      <c r="AR1077" s="157"/>
      <c r="AS1077" s="157"/>
      <c r="AT1077" s="30"/>
      <c r="AU1077" s="56" t="str">
        <f>CONCATENATE(Tabla1[[#This Row],[sem 01]],Tabla1[[#This Row],[sem 02]],Tabla1[[#This Row],[sem 03]])</f>
        <v/>
      </c>
      <c r="AV1077" s="56"/>
      <c r="AW1077" s="56"/>
      <c r="AX1077" s="249" t="str">
        <f>IF(V1077="","",EOMONTH(EDATE(Tabla1[[#This Row],[Fecha Finalización]],2),0))</f>
        <v/>
      </c>
      <c r="AY1077" s="157"/>
      <c r="AZ1077" s="250" t="str">
        <f>IF(V1077="","",EOMONTH(EDATE(Tabla1[[#This Row],[Fecha Finalización]],3),0))</f>
        <v/>
      </c>
      <c r="BA1077" s="40"/>
      <c r="BB1077" s="40"/>
      <c r="BC1077" s="238"/>
      <c r="BD1077" s="235" t="str">
        <f>IF(F1077="","",Tabla1[[#This Row],[sem 01]]&amp;Tabla1[[#This Row],[sem 02]]&amp;Tabla1[[#This Row],[sem 03]])</f>
        <v/>
      </c>
      <c r="BE1077" s="236"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12"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12"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12" t="str">
        <f>IF(Tabla1[[#This Row],[Fecha Inicio grupo]]="","",IFERROR(VLOOKUP(Tabla1[[#This Row],[Mes de Alta como miembro]],Parámetros!$AM$2:$AN$16,2,0),"01/01/1900"))</f>
        <v/>
      </c>
    </row>
    <row r="1078" spans="1:63" ht="15" customHeight="1">
      <c r="A1078" s="69">
        <v>1075</v>
      </c>
      <c r="B1078" s="147"/>
      <c r="C1078" s="148"/>
      <c r="D1078" s="43"/>
      <c r="E1078" s="149"/>
      <c r="F1078" s="208"/>
      <c r="G1078" s="46"/>
      <c r="H1078" s="166"/>
      <c r="I1078" s="150"/>
      <c r="J1078" s="148"/>
      <c r="K1078" s="169"/>
      <c r="L1078" s="152"/>
      <c r="M1078" s="151"/>
      <c r="N1078" s="240" t="str">
        <f ca="1">IF(Tabla1[[#This Row],[Fecha de nac]]="","",IF(Tabla1[[#This Row],[Fecha Finalización]] &gt;=TODAY(), DATEDIF(Tabla1[[#This Row],[Fecha de nac]],TODAY(),"y"), ROUNDDOWN((Tabla1[[#This Row],[Fecha Finalización]] -Tabla1[[#This Row],[Fecha de nac]])/365,0)))</f>
        <v/>
      </c>
      <c r="O1078" s="172"/>
      <c r="P1078" s="153"/>
      <c r="Q1078" s="154"/>
      <c r="R1078" s="155"/>
      <c r="S1078" s="155"/>
      <c r="T1078" s="155"/>
      <c r="U1078" s="244" t="str">
        <f>IF(F1078="","",Tabla1[[#This Row],[Fecha Inicio grupo]]+3*7-7)</f>
        <v/>
      </c>
      <c r="V1078" s="245" t="str">
        <f>IF(F1078="","",EDATE(Tabla1[[#This Row],[Fecha Inicio grupo]],3))</f>
        <v/>
      </c>
      <c r="W1078" s="30"/>
      <c r="X1078" s="30"/>
      <c r="Y1078" s="156"/>
      <c r="Z1078" s="156"/>
      <c r="AA1078" s="156"/>
      <c r="AB1078" s="156"/>
      <c r="AC1078" s="156"/>
      <c r="AD1078" s="156"/>
      <c r="AE1078" s="156"/>
      <c r="AF1078" s="156"/>
      <c r="AG1078" s="156"/>
      <c r="AH1078" s="233"/>
      <c r="AI1078" s="233"/>
      <c r="AJ1078" s="234"/>
      <c r="AK1078" s="233"/>
      <c r="AL1078" s="233"/>
      <c r="AM1078" s="233"/>
      <c r="AN1078" s="233"/>
      <c r="AO1078" s="146"/>
      <c r="AP1078" s="247" t="str">
        <f>IF(F1078="","",IFERROR(VLOOKUP(SUBSTITUTE(SUBSTITUTE(Tabla1[[#This Row],[Uso Sistemas]],"T","P"),"N","F"),Parámetros!$M$2:$N$17,2,0),"Completar hasta 3ra sem. para evaluar a Probacionista"))</f>
        <v/>
      </c>
      <c r="AQ1078" s="157"/>
      <c r="AR1078" s="157"/>
      <c r="AS1078" s="157"/>
      <c r="AT1078" s="30"/>
      <c r="AU1078" s="56" t="str">
        <f>CONCATENATE(Tabla1[[#This Row],[sem 01]],Tabla1[[#This Row],[sem 02]],Tabla1[[#This Row],[sem 03]])</f>
        <v/>
      </c>
      <c r="AV1078" s="56"/>
      <c r="AW1078" s="56"/>
      <c r="AX1078" s="249" t="str">
        <f>IF(V1078="","",EOMONTH(EDATE(Tabla1[[#This Row],[Fecha Finalización]],2),0))</f>
        <v/>
      </c>
      <c r="AY1078" s="157"/>
      <c r="AZ1078" s="250" t="str">
        <f>IF(V1078="","",EOMONTH(EDATE(Tabla1[[#This Row],[Fecha Finalización]],3),0))</f>
        <v/>
      </c>
      <c r="BA1078" s="40"/>
      <c r="BB1078" s="40"/>
      <c r="BC1078" s="238"/>
      <c r="BD1078" s="235" t="str">
        <f>IF(F1078="","",Tabla1[[#This Row],[sem 01]]&amp;Tabla1[[#This Row],[sem 02]]&amp;Tabla1[[#This Row],[sem 03]])</f>
        <v/>
      </c>
      <c r="BE1078" s="236"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12"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12"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12" t="str">
        <f>IF(Tabla1[[#This Row],[Fecha Inicio grupo]]="","",IFERROR(VLOOKUP(Tabla1[[#This Row],[Mes de Alta como miembro]],Parámetros!$AM$2:$AN$16,2,0),"01/01/1900"))</f>
        <v/>
      </c>
    </row>
    <row r="1079" spans="1:63" ht="15" customHeight="1">
      <c r="A1079" s="69">
        <v>1076</v>
      </c>
      <c r="B1079" s="147"/>
      <c r="C1079" s="148"/>
      <c r="D1079" s="43"/>
      <c r="E1079" s="149"/>
      <c r="F1079" s="208"/>
      <c r="G1079" s="46"/>
      <c r="H1079" s="166"/>
      <c r="I1079" s="150"/>
      <c r="J1079" s="148"/>
      <c r="K1079" s="169"/>
      <c r="L1079" s="152"/>
      <c r="M1079" s="151"/>
      <c r="N1079" s="240" t="str">
        <f ca="1">IF(Tabla1[[#This Row],[Fecha de nac]]="","",IF(Tabla1[[#This Row],[Fecha Finalización]] &gt;=TODAY(), DATEDIF(Tabla1[[#This Row],[Fecha de nac]],TODAY(),"y"), ROUNDDOWN((Tabla1[[#This Row],[Fecha Finalización]] -Tabla1[[#This Row],[Fecha de nac]])/365,0)))</f>
        <v/>
      </c>
      <c r="O1079" s="172"/>
      <c r="P1079" s="153"/>
      <c r="Q1079" s="154"/>
      <c r="R1079" s="155"/>
      <c r="S1079" s="155"/>
      <c r="T1079" s="155"/>
      <c r="U1079" s="244" t="str">
        <f>IF(F1079="","",Tabla1[[#This Row],[Fecha Inicio grupo]]+3*7-7)</f>
        <v/>
      </c>
      <c r="V1079" s="245" t="str">
        <f>IF(F1079="","",EDATE(Tabla1[[#This Row],[Fecha Inicio grupo]],3))</f>
        <v/>
      </c>
      <c r="W1079" s="30"/>
      <c r="X1079" s="30"/>
      <c r="Y1079" s="156"/>
      <c r="Z1079" s="156"/>
      <c r="AA1079" s="156"/>
      <c r="AB1079" s="156"/>
      <c r="AC1079" s="156"/>
      <c r="AD1079" s="156"/>
      <c r="AE1079" s="156"/>
      <c r="AF1079" s="156"/>
      <c r="AG1079" s="156"/>
      <c r="AH1079" s="233"/>
      <c r="AI1079" s="233"/>
      <c r="AJ1079" s="234"/>
      <c r="AK1079" s="233"/>
      <c r="AL1079" s="233"/>
      <c r="AM1079" s="233"/>
      <c r="AN1079" s="233"/>
      <c r="AO1079" s="146"/>
      <c r="AP1079" s="247" t="str">
        <f>IF(F1079="","",IFERROR(VLOOKUP(SUBSTITUTE(SUBSTITUTE(Tabla1[[#This Row],[Uso Sistemas]],"T","P"),"N","F"),Parámetros!$M$2:$N$17,2,0),"Completar hasta 3ra sem. para evaluar a Probacionista"))</f>
        <v/>
      </c>
      <c r="AQ1079" s="157"/>
      <c r="AR1079" s="157"/>
      <c r="AS1079" s="157"/>
      <c r="AT1079" s="30"/>
      <c r="AU1079" s="56" t="str">
        <f>CONCATENATE(Tabla1[[#This Row],[sem 01]],Tabla1[[#This Row],[sem 02]],Tabla1[[#This Row],[sem 03]])</f>
        <v/>
      </c>
      <c r="AV1079" s="56"/>
      <c r="AW1079" s="56"/>
      <c r="AX1079" s="249" t="str">
        <f>IF(V1079="","",EOMONTH(EDATE(Tabla1[[#This Row],[Fecha Finalización]],2),0))</f>
        <v/>
      </c>
      <c r="AY1079" s="157"/>
      <c r="AZ1079" s="250" t="str">
        <f>IF(V1079="","",EOMONTH(EDATE(Tabla1[[#This Row],[Fecha Finalización]],3),0))</f>
        <v/>
      </c>
      <c r="BA1079" s="40"/>
      <c r="BB1079" s="40"/>
      <c r="BC1079" s="238"/>
      <c r="BD1079" s="235" t="str">
        <f>IF(F1079="","",Tabla1[[#This Row],[sem 01]]&amp;Tabla1[[#This Row],[sem 02]]&amp;Tabla1[[#This Row],[sem 03]])</f>
        <v/>
      </c>
      <c r="BE1079" s="236"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12"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12"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12" t="str">
        <f>IF(Tabla1[[#This Row],[Fecha Inicio grupo]]="","",IFERROR(VLOOKUP(Tabla1[[#This Row],[Mes de Alta como miembro]],Parámetros!$AM$2:$AN$16,2,0),"01/01/1900"))</f>
        <v/>
      </c>
    </row>
    <row r="1080" spans="1:63" ht="15" customHeight="1">
      <c r="A1080" s="69">
        <v>1077</v>
      </c>
      <c r="B1080" s="147"/>
      <c r="C1080" s="148"/>
      <c r="D1080" s="43"/>
      <c r="E1080" s="149"/>
      <c r="F1080" s="208"/>
      <c r="G1080" s="46"/>
      <c r="H1080" s="166"/>
      <c r="I1080" s="150"/>
      <c r="J1080" s="148"/>
      <c r="K1080" s="169"/>
      <c r="L1080" s="152"/>
      <c r="M1080" s="151"/>
      <c r="N1080" s="240" t="str">
        <f ca="1">IF(Tabla1[[#This Row],[Fecha de nac]]="","",IF(Tabla1[[#This Row],[Fecha Finalización]] &gt;=TODAY(), DATEDIF(Tabla1[[#This Row],[Fecha de nac]],TODAY(),"y"), ROUNDDOWN((Tabla1[[#This Row],[Fecha Finalización]] -Tabla1[[#This Row],[Fecha de nac]])/365,0)))</f>
        <v/>
      </c>
      <c r="O1080" s="172"/>
      <c r="P1080" s="153"/>
      <c r="Q1080" s="154"/>
      <c r="R1080" s="155"/>
      <c r="S1080" s="155"/>
      <c r="T1080" s="155"/>
      <c r="U1080" s="244" t="str">
        <f>IF(F1080="","",Tabla1[[#This Row],[Fecha Inicio grupo]]+3*7-7)</f>
        <v/>
      </c>
      <c r="V1080" s="245" t="str">
        <f>IF(F1080="","",EDATE(Tabla1[[#This Row],[Fecha Inicio grupo]],3))</f>
        <v/>
      </c>
      <c r="W1080" s="30"/>
      <c r="X1080" s="30"/>
      <c r="Y1080" s="156"/>
      <c r="Z1080" s="156"/>
      <c r="AA1080" s="156"/>
      <c r="AB1080" s="156"/>
      <c r="AC1080" s="156"/>
      <c r="AD1080" s="156"/>
      <c r="AE1080" s="156"/>
      <c r="AF1080" s="156"/>
      <c r="AG1080" s="156"/>
      <c r="AH1080" s="233"/>
      <c r="AI1080" s="233"/>
      <c r="AJ1080" s="234"/>
      <c r="AK1080" s="233"/>
      <c r="AL1080" s="233"/>
      <c r="AM1080" s="233"/>
      <c r="AN1080" s="233"/>
      <c r="AO1080" s="146"/>
      <c r="AP1080" s="247" t="str">
        <f>IF(F1080="","",IFERROR(VLOOKUP(SUBSTITUTE(SUBSTITUTE(Tabla1[[#This Row],[Uso Sistemas]],"T","P"),"N","F"),Parámetros!$M$2:$N$17,2,0),"Completar hasta 3ra sem. para evaluar a Probacionista"))</f>
        <v/>
      </c>
      <c r="AQ1080" s="157"/>
      <c r="AR1080" s="157"/>
      <c r="AS1080" s="157"/>
      <c r="AT1080" s="30"/>
      <c r="AU1080" s="56" t="str">
        <f>CONCATENATE(Tabla1[[#This Row],[sem 01]],Tabla1[[#This Row],[sem 02]],Tabla1[[#This Row],[sem 03]])</f>
        <v/>
      </c>
      <c r="AV1080" s="56"/>
      <c r="AW1080" s="56"/>
      <c r="AX1080" s="249" t="str">
        <f>IF(V1080="","",EOMONTH(EDATE(Tabla1[[#This Row],[Fecha Finalización]],2),0))</f>
        <v/>
      </c>
      <c r="AY1080" s="157"/>
      <c r="AZ1080" s="250" t="str">
        <f>IF(V1080="","",EOMONTH(EDATE(Tabla1[[#This Row],[Fecha Finalización]],3),0))</f>
        <v/>
      </c>
      <c r="BA1080" s="40"/>
      <c r="BB1080" s="40"/>
      <c r="BC1080" s="238"/>
      <c r="BD1080" s="235" t="str">
        <f>IF(F1080="","",Tabla1[[#This Row],[sem 01]]&amp;Tabla1[[#This Row],[sem 02]]&amp;Tabla1[[#This Row],[sem 03]])</f>
        <v/>
      </c>
      <c r="BE1080" s="236"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12"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12"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12" t="str">
        <f>IF(Tabla1[[#This Row],[Fecha Inicio grupo]]="","",IFERROR(VLOOKUP(Tabla1[[#This Row],[Mes de Alta como miembro]],Parámetros!$AM$2:$AN$16,2,0),"01/01/1900"))</f>
        <v/>
      </c>
    </row>
    <row r="1081" spans="1:63" ht="15" customHeight="1">
      <c r="A1081" s="69">
        <v>1078</v>
      </c>
      <c r="B1081" s="147"/>
      <c r="C1081" s="148"/>
      <c r="D1081" s="43"/>
      <c r="E1081" s="149"/>
      <c r="F1081" s="208"/>
      <c r="G1081" s="46"/>
      <c r="H1081" s="166"/>
      <c r="I1081" s="150"/>
      <c r="J1081" s="148"/>
      <c r="K1081" s="169"/>
      <c r="L1081" s="152"/>
      <c r="M1081" s="151"/>
      <c r="N1081" s="240" t="str">
        <f ca="1">IF(Tabla1[[#This Row],[Fecha de nac]]="","",IF(Tabla1[[#This Row],[Fecha Finalización]] &gt;=TODAY(), DATEDIF(Tabla1[[#This Row],[Fecha de nac]],TODAY(),"y"), ROUNDDOWN((Tabla1[[#This Row],[Fecha Finalización]] -Tabla1[[#This Row],[Fecha de nac]])/365,0)))</f>
        <v/>
      </c>
      <c r="O1081" s="172"/>
      <c r="P1081" s="153"/>
      <c r="Q1081" s="154"/>
      <c r="R1081" s="155"/>
      <c r="S1081" s="155"/>
      <c r="T1081" s="155"/>
      <c r="U1081" s="244" t="str">
        <f>IF(F1081="","",Tabla1[[#This Row],[Fecha Inicio grupo]]+3*7-7)</f>
        <v/>
      </c>
      <c r="V1081" s="245" t="str">
        <f>IF(F1081="","",EDATE(Tabla1[[#This Row],[Fecha Inicio grupo]],3))</f>
        <v/>
      </c>
      <c r="W1081" s="30"/>
      <c r="X1081" s="30"/>
      <c r="Y1081" s="156"/>
      <c r="Z1081" s="156"/>
      <c r="AA1081" s="156"/>
      <c r="AB1081" s="156"/>
      <c r="AC1081" s="156"/>
      <c r="AD1081" s="156"/>
      <c r="AE1081" s="156"/>
      <c r="AF1081" s="156"/>
      <c r="AG1081" s="156"/>
      <c r="AH1081" s="233"/>
      <c r="AI1081" s="233"/>
      <c r="AJ1081" s="234"/>
      <c r="AK1081" s="233"/>
      <c r="AL1081" s="233"/>
      <c r="AM1081" s="233"/>
      <c r="AN1081" s="233"/>
      <c r="AO1081" s="146"/>
      <c r="AP1081" s="247" t="str">
        <f>IF(F1081="","",IFERROR(VLOOKUP(SUBSTITUTE(SUBSTITUTE(Tabla1[[#This Row],[Uso Sistemas]],"T","P"),"N","F"),Parámetros!$M$2:$N$17,2,0),"Completar hasta 3ra sem. para evaluar a Probacionista"))</f>
        <v/>
      </c>
      <c r="AQ1081" s="157"/>
      <c r="AR1081" s="157"/>
      <c r="AS1081" s="157"/>
      <c r="AT1081" s="30"/>
      <c r="AU1081" s="56" t="str">
        <f>CONCATENATE(Tabla1[[#This Row],[sem 01]],Tabla1[[#This Row],[sem 02]],Tabla1[[#This Row],[sem 03]])</f>
        <v/>
      </c>
      <c r="AV1081" s="56"/>
      <c r="AW1081" s="56"/>
      <c r="AX1081" s="249" t="str">
        <f>IF(V1081="","",EOMONTH(EDATE(Tabla1[[#This Row],[Fecha Finalización]],2),0))</f>
        <v/>
      </c>
      <c r="AY1081" s="157"/>
      <c r="AZ1081" s="250" t="str">
        <f>IF(V1081="","",EOMONTH(EDATE(Tabla1[[#This Row],[Fecha Finalización]],3),0))</f>
        <v/>
      </c>
      <c r="BA1081" s="40"/>
      <c r="BB1081" s="40"/>
      <c r="BC1081" s="238"/>
      <c r="BD1081" s="235" t="str">
        <f>IF(F1081="","",Tabla1[[#This Row],[sem 01]]&amp;Tabla1[[#This Row],[sem 02]]&amp;Tabla1[[#This Row],[sem 03]])</f>
        <v/>
      </c>
      <c r="BE1081" s="236"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12"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12"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12" t="str">
        <f>IF(Tabla1[[#This Row],[Fecha Inicio grupo]]="","",IFERROR(VLOOKUP(Tabla1[[#This Row],[Mes de Alta como miembro]],Parámetros!$AM$2:$AN$16,2,0),"01/01/1900"))</f>
        <v/>
      </c>
    </row>
    <row r="1082" spans="1:63" ht="15" customHeight="1">
      <c r="A1082" s="69">
        <v>1079</v>
      </c>
      <c r="B1082" s="147"/>
      <c r="C1082" s="148"/>
      <c r="D1082" s="43"/>
      <c r="E1082" s="149"/>
      <c r="F1082" s="208"/>
      <c r="G1082" s="46"/>
      <c r="H1082" s="166"/>
      <c r="I1082" s="150"/>
      <c r="J1082" s="148"/>
      <c r="K1082" s="169"/>
      <c r="L1082" s="152"/>
      <c r="M1082" s="151"/>
      <c r="N1082" s="240" t="str">
        <f ca="1">IF(Tabla1[[#This Row],[Fecha de nac]]="","",IF(Tabla1[[#This Row],[Fecha Finalización]] &gt;=TODAY(), DATEDIF(Tabla1[[#This Row],[Fecha de nac]],TODAY(),"y"), ROUNDDOWN((Tabla1[[#This Row],[Fecha Finalización]] -Tabla1[[#This Row],[Fecha de nac]])/365,0)))</f>
        <v/>
      </c>
      <c r="O1082" s="172"/>
      <c r="P1082" s="153"/>
      <c r="Q1082" s="154"/>
      <c r="R1082" s="155"/>
      <c r="S1082" s="155"/>
      <c r="T1082" s="155"/>
      <c r="U1082" s="244" t="str">
        <f>IF(F1082="","",Tabla1[[#This Row],[Fecha Inicio grupo]]+3*7-7)</f>
        <v/>
      </c>
      <c r="V1082" s="245" t="str">
        <f>IF(F1082="","",EDATE(Tabla1[[#This Row],[Fecha Inicio grupo]],3))</f>
        <v/>
      </c>
      <c r="W1082" s="30"/>
      <c r="X1082" s="30"/>
      <c r="Y1082" s="156"/>
      <c r="Z1082" s="156"/>
      <c r="AA1082" s="156"/>
      <c r="AB1082" s="156"/>
      <c r="AC1082" s="156"/>
      <c r="AD1082" s="156"/>
      <c r="AE1082" s="156"/>
      <c r="AF1082" s="156"/>
      <c r="AG1082" s="156"/>
      <c r="AH1082" s="233"/>
      <c r="AI1082" s="233"/>
      <c r="AJ1082" s="234"/>
      <c r="AK1082" s="233"/>
      <c r="AL1082" s="233"/>
      <c r="AM1082" s="233"/>
      <c r="AN1082" s="233"/>
      <c r="AO1082" s="146"/>
      <c r="AP1082" s="247" t="str">
        <f>IF(F1082="","",IFERROR(VLOOKUP(SUBSTITUTE(SUBSTITUTE(Tabla1[[#This Row],[Uso Sistemas]],"T","P"),"N","F"),Parámetros!$M$2:$N$17,2,0),"Completar hasta 3ra sem. para evaluar a Probacionista"))</f>
        <v/>
      </c>
      <c r="AQ1082" s="157"/>
      <c r="AR1082" s="157"/>
      <c r="AS1082" s="157"/>
      <c r="AT1082" s="30"/>
      <c r="AU1082" s="56" t="str">
        <f>CONCATENATE(Tabla1[[#This Row],[sem 01]],Tabla1[[#This Row],[sem 02]],Tabla1[[#This Row],[sem 03]])</f>
        <v/>
      </c>
      <c r="AV1082" s="56"/>
      <c r="AW1082" s="56"/>
      <c r="AX1082" s="249" t="str">
        <f>IF(V1082="","",EOMONTH(EDATE(Tabla1[[#This Row],[Fecha Finalización]],2),0))</f>
        <v/>
      </c>
      <c r="AY1082" s="157"/>
      <c r="AZ1082" s="250" t="str">
        <f>IF(V1082="","",EOMONTH(EDATE(Tabla1[[#This Row],[Fecha Finalización]],3),0))</f>
        <v/>
      </c>
      <c r="BA1082" s="40"/>
      <c r="BB1082" s="40"/>
      <c r="BC1082" s="238"/>
      <c r="BD1082" s="235" t="str">
        <f>IF(F1082="","",Tabla1[[#This Row],[sem 01]]&amp;Tabla1[[#This Row],[sem 02]]&amp;Tabla1[[#This Row],[sem 03]])</f>
        <v/>
      </c>
      <c r="BE1082" s="236"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12"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12"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12" t="str">
        <f>IF(Tabla1[[#This Row],[Fecha Inicio grupo]]="","",IFERROR(VLOOKUP(Tabla1[[#This Row],[Mes de Alta como miembro]],Parámetros!$AM$2:$AN$16,2,0),"01/01/1900"))</f>
        <v/>
      </c>
    </row>
    <row r="1083" spans="1:63" ht="15" customHeight="1">
      <c r="A1083" s="69">
        <v>1080</v>
      </c>
      <c r="B1083" s="147"/>
      <c r="C1083" s="148"/>
      <c r="D1083" s="43"/>
      <c r="E1083" s="149"/>
      <c r="F1083" s="208"/>
      <c r="G1083" s="46"/>
      <c r="H1083" s="166"/>
      <c r="I1083" s="150"/>
      <c r="J1083" s="148"/>
      <c r="K1083" s="169"/>
      <c r="L1083" s="152"/>
      <c r="M1083" s="151"/>
      <c r="N1083" s="240" t="str">
        <f ca="1">IF(Tabla1[[#This Row],[Fecha de nac]]="","",IF(Tabla1[[#This Row],[Fecha Finalización]] &gt;=TODAY(), DATEDIF(Tabla1[[#This Row],[Fecha de nac]],TODAY(),"y"), ROUNDDOWN((Tabla1[[#This Row],[Fecha Finalización]] -Tabla1[[#This Row],[Fecha de nac]])/365,0)))</f>
        <v/>
      </c>
      <c r="O1083" s="172"/>
      <c r="P1083" s="153"/>
      <c r="Q1083" s="154"/>
      <c r="R1083" s="155"/>
      <c r="S1083" s="155"/>
      <c r="T1083" s="155"/>
      <c r="U1083" s="244" t="str">
        <f>IF(F1083="","",Tabla1[[#This Row],[Fecha Inicio grupo]]+3*7-7)</f>
        <v/>
      </c>
      <c r="V1083" s="245" t="str">
        <f>IF(F1083="","",EDATE(Tabla1[[#This Row],[Fecha Inicio grupo]],3))</f>
        <v/>
      </c>
      <c r="W1083" s="30"/>
      <c r="X1083" s="30"/>
      <c r="Y1083" s="156"/>
      <c r="Z1083" s="156"/>
      <c r="AA1083" s="156"/>
      <c r="AB1083" s="156"/>
      <c r="AC1083" s="156"/>
      <c r="AD1083" s="156"/>
      <c r="AE1083" s="156"/>
      <c r="AF1083" s="156"/>
      <c r="AG1083" s="156"/>
      <c r="AH1083" s="233"/>
      <c r="AI1083" s="233"/>
      <c r="AJ1083" s="234"/>
      <c r="AK1083" s="233"/>
      <c r="AL1083" s="233"/>
      <c r="AM1083" s="233"/>
      <c r="AN1083" s="233"/>
      <c r="AO1083" s="146"/>
      <c r="AP1083" s="247" t="str">
        <f>IF(F1083="","",IFERROR(VLOOKUP(SUBSTITUTE(SUBSTITUTE(Tabla1[[#This Row],[Uso Sistemas]],"T","P"),"N","F"),Parámetros!$M$2:$N$17,2,0),"Completar hasta 3ra sem. para evaluar a Probacionista"))</f>
        <v/>
      </c>
      <c r="AQ1083" s="157"/>
      <c r="AR1083" s="157"/>
      <c r="AS1083" s="157"/>
      <c r="AT1083" s="30"/>
      <c r="AU1083" s="56" t="str">
        <f>CONCATENATE(Tabla1[[#This Row],[sem 01]],Tabla1[[#This Row],[sem 02]],Tabla1[[#This Row],[sem 03]])</f>
        <v/>
      </c>
      <c r="AV1083" s="56"/>
      <c r="AW1083" s="56"/>
      <c r="AX1083" s="249" t="str">
        <f>IF(V1083="","",EOMONTH(EDATE(Tabla1[[#This Row],[Fecha Finalización]],2),0))</f>
        <v/>
      </c>
      <c r="AY1083" s="157"/>
      <c r="AZ1083" s="250" t="str">
        <f>IF(V1083="","",EOMONTH(EDATE(Tabla1[[#This Row],[Fecha Finalización]],3),0))</f>
        <v/>
      </c>
      <c r="BA1083" s="40"/>
      <c r="BB1083" s="40"/>
      <c r="BC1083" s="238"/>
      <c r="BD1083" s="235" t="str">
        <f>IF(F1083="","",Tabla1[[#This Row],[sem 01]]&amp;Tabla1[[#This Row],[sem 02]]&amp;Tabla1[[#This Row],[sem 03]])</f>
        <v/>
      </c>
      <c r="BE1083" s="236"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12"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12"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12" t="str">
        <f>IF(Tabla1[[#This Row],[Fecha Inicio grupo]]="","",IFERROR(VLOOKUP(Tabla1[[#This Row],[Mes de Alta como miembro]],Parámetros!$AM$2:$AN$16,2,0),"01/01/1900"))</f>
        <v/>
      </c>
    </row>
    <row r="1084" spans="1:63" ht="15" customHeight="1">
      <c r="A1084" s="69">
        <v>1081</v>
      </c>
      <c r="B1084" s="147"/>
      <c r="C1084" s="148"/>
      <c r="D1084" s="43"/>
      <c r="E1084" s="149"/>
      <c r="F1084" s="208"/>
      <c r="G1084" s="46"/>
      <c r="H1084" s="166"/>
      <c r="I1084" s="150"/>
      <c r="J1084" s="148"/>
      <c r="K1084" s="169"/>
      <c r="L1084" s="152"/>
      <c r="M1084" s="151"/>
      <c r="N1084" s="240" t="str">
        <f ca="1">IF(Tabla1[[#This Row],[Fecha de nac]]="","",IF(Tabla1[[#This Row],[Fecha Finalización]] &gt;=TODAY(), DATEDIF(Tabla1[[#This Row],[Fecha de nac]],TODAY(),"y"), ROUNDDOWN((Tabla1[[#This Row],[Fecha Finalización]] -Tabla1[[#This Row],[Fecha de nac]])/365,0)))</f>
        <v/>
      </c>
      <c r="O1084" s="172"/>
      <c r="P1084" s="153"/>
      <c r="Q1084" s="154"/>
      <c r="R1084" s="155"/>
      <c r="S1084" s="155"/>
      <c r="T1084" s="155"/>
      <c r="U1084" s="244" t="str">
        <f>IF(F1084="","",Tabla1[[#This Row],[Fecha Inicio grupo]]+3*7-7)</f>
        <v/>
      </c>
      <c r="V1084" s="245" t="str">
        <f>IF(F1084="","",EDATE(Tabla1[[#This Row],[Fecha Inicio grupo]],3))</f>
        <v/>
      </c>
      <c r="W1084" s="30"/>
      <c r="X1084" s="30"/>
      <c r="Y1084" s="156"/>
      <c r="Z1084" s="156"/>
      <c r="AA1084" s="156"/>
      <c r="AB1084" s="156"/>
      <c r="AC1084" s="156"/>
      <c r="AD1084" s="156"/>
      <c r="AE1084" s="156"/>
      <c r="AF1084" s="156"/>
      <c r="AG1084" s="156"/>
      <c r="AH1084" s="233"/>
      <c r="AI1084" s="233"/>
      <c r="AJ1084" s="234"/>
      <c r="AK1084" s="233"/>
      <c r="AL1084" s="233"/>
      <c r="AM1084" s="233"/>
      <c r="AN1084" s="233"/>
      <c r="AO1084" s="146"/>
      <c r="AP1084" s="247" t="str">
        <f>IF(F1084="","",IFERROR(VLOOKUP(SUBSTITUTE(SUBSTITUTE(Tabla1[[#This Row],[Uso Sistemas]],"T","P"),"N","F"),Parámetros!$M$2:$N$17,2,0),"Completar hasta 3ra sem. para evaluar a Probacionista"))</f>
        <v/>
      </c>
      <c r="AQ1084" s="157"/>
      <c r="AR1084" s="157"/>
      <c r="AS1084" s="157"/>
      <c r="AT1084" s="30"/>
      <c r="AU1084" s="56" t="str">
        <f>CONCATENATE(Tabla1[[#This Row],[sem 01]],Tabla1[[#This Row],[sem 02]],Tabla1[[#This Row],[sem 03]])</f>
        <v/>
      </c>
      <c r="AV1084" s="56"/>
      <c r="AW1084" s="56"/>
      <c r="AX1084" s="249" t="str">
        <f>IF(V1084="","",EOMONTH(EDATE(Tabla1[[#This Row],[Fecha Finalización]],2),0))</f>
        <v/>
      </c>
      <c r="AY1084" s="157"/>
      <c r="AZ1084" s="250" t="str">
        <f>IF(V1084="","",EOMONTH(EDATE(Tabla1[[#This Row],[Fecha Finalización]],3),0))</f>
        <v/>
      </c>
      <c r="BA1084" s="40"/>
      <c r="BB1084" s="40"/>
      <c r="BC1084" s="238"/>
      <c r="BD1084" s="235" t="str">
        <f>IF(F1084="","",Tabla1[[#This Row],[sem 01]]&amp;Tabla1[[#This Row],[sem 02]]&amp;Tabla1[[#This Row],[sem 03]])</f>
        <v/>
      </c>
      <c r="BE1084" s="236"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12"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12"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12" t="str">
        <f>IF(Tabla1[[#This Row],[Fecha Inicio grupo]]="","",IFERROR(VLOOKUP(Tabla1[[#This Row],[Mes de Alta como miembro]],Parámetros!$AM$2:$AN$16,2,0),"01/01/1900"))</f>
        <v/>
      </c>
    </row>
    <row r="1085" spans="1:63" ht="15" customHeight="1">
      <c r="A1085" s="69">
        <v>1082</v>
      </c>
      <c r="B1085" s="147"/>
      <c r="C1085" s="148"/>
      <c r="D1085" s="43"/>
      <c r="E1085" s="149"/>
      <c r="F1085" s="208"/>
      <c r="G1085" s="46"/>
      <c r="H1085" s="166"/>
      <c r="I1085" s="150"/>
      <c r="J1085" s="148"/>
      <c r="K1085" s="169"/>
      <c r="L1085" s="152"/>
      <c r="M1085" s="151"/>
      <c r="N1085" s="240" t="str">
        <f ca="1">IF(Tabla1[[#This Row],[Fecha de nac]]="","",IF(Tabla1[[#This Row],[Fecha Finalización]] &gt;=TODAY(), DATEDIF(Tabla1[[#This Row],[Fecha de nac]],TODAY(),"y"), ROUNDDOWN((Tabla1[[#This Row],[Fecha Finalización]] -Tabla1[[#This Row],[Fecha de nac]])/365,0)))</f>
        <v/>
      </c>
      <c r="O1085" s="172"/>
      <c r="P1085" s="153"/>
      <c r="Q1085" s="154"/>
      <c r="R1085" s="155"/>
      <c r="S1085" s="155"/>
      <c r="T1085" s="155"/>
      <c r="U1085" s="244" t="str">
        <f>IF(F1085="","",Tabla1[[#This Row],[Fecha Inicio grupo]]+3*7-7)</f>
        <v/>
      </c>
      <c r="V1085" s="245" t="str">
        <f>IF(F1085="","",EDATE(Tabla1[[#This Row],[Fecha Inicio grupo]],3))</f>
        <v/>
      </c>
      <c r="W1085" s="30"/>
      <c r="X1085" s="30"/>
      <c r="Y1085" s="156"/>
      <c r="Z1085" s="156"/>
      <c r="AA1085" s="156"/>
      <c r="AB1085" s="156"/>
      <c r="AC1085" s="156"/>
      <c r="AD1085" s="156"/>
      <c r="AE1085" s="156"/>
      <c r="AF1085" s="156"/>
      <c r="AG1085" s="156"/>
      <c r="AH1085" s="233"/>
      <c r="AI1085" s="233"/>
      <c r="AJ1085" s="234"/>
      <c r="AK1085" s="233"/>
      <c r="AL1085" s="233"/>
      <c r="AM1085" s="233"/>
      <c r="AN1085" s="233"/>
      <c r="AO1085" s="146"/>
      <c r="AP1085" s="247" t="str">
        <f>IF(F1085="","",IFERROR(VLOOKUP(SUBSTITUTE(SUBSTITUTE(Tabla1[[#This Row],[Uso Sistemas]],"T","P"),"N","F"),Parámetros!$M$2:$N$17,2,0),"Completar hasta 3ra sem. para evaluar a Probacionista"))</f>
        <v/>
      </c>
      <c r="AQ1085" s="157"/>
      <c r="AR1085" s="157"/>
      <c r="AS1085" s="157"/>
      <c r="AT1085" s="30"/>
      <c r="AU1085" s="56" t="str">
        <f>CONCATENATE(Tabla1[[#This Row],[sem 01]],Tabla1[[#This Row],[sem 02]],Tabla1[[#This Row],[sem 03]])</f>
        <v/>
      </c>
      <c r="AV1085" s="56"/>
      <c r="AW1085" s="56"/>
      <c r="AX1085" s="249" t="str">
        <f>IF(V1085="","",EOMONTH(EDATE(Tabla1[[#This Row],[Fecha Finalización]],2),0))</f>
        <v/>
      </c>
      <c r="AY1085" s="157"/>
      <c r="AZ1085" s="250" t="str">
        <f>IF(V1085="","",EOMONTH(EDATE(Tabla1[[#This Row],[Fecha Finalización]],3),0))</f>
        <v/>
      </c>
      <c r="BA1085" s="40"/>
      <c r="BB1085" s="40"/>
      <c r="BC1085" s="238"/>
      <c r="BD1085" s="235" t="str">
        <f>IF(F1085="","",Tabla1[[#This Row],[sem 01]]&amp;Tabla1[[#This Row],[sem 02]]&amp;Tabla1[[#This Row],[sem 03]])</f>
        <v/>
      </c>
      <c r="BE1085" s="236"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12"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12"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12" t="str">
        <f>IF(Tabla1[[#This Row],[Fecha Inicio grupo]]="","",IFERROR(VLOOKUP(Tabla1[[#This Row],[Mes de Alta como miembro]],Parámetros!$AM$2:$AN$16,2,0),"01/01/1900"))</f>
        <v/>
      </c>
    </row>
    <row r="1086" spans="1:63" ht="15" customHeight="1">
      <c r="A1086" s="69">
        <v>1083</v>
      </c>
      <c r="B1086" s="147"/>
      <c r="C1086" s="148"/>
      <c r="D1086" s="43"/>
      <c r="E1086" s="149"/>
      <c r="F1086" s="208"/>
      <c r="G1086" s="46"/>
      <c r="H1086" s="166"/>
      <c r="I1086" s="150"/>
      <c r="J1086" s="148"/>
      <c r="K1086" s="169"/>
      <c r="L1086" s="152"/>
      <c r="M1086" s="151"/>
      <c r="N1086" s="240" t="str">
        <f ca="1">IF(Tabla1[[#This Row],[Fecha de nac]]="","",IF(Tabla1[[#This Row],[Fecha Finalización]] &gt;=TODAY(), DATEDIF(Tabla1[[#This Row],[Fecha de nac]],TODAY(),"y"), ROUNDDOWN((Tabla1[[#This Row],[Fecha Finalización]] -Tabla1[[#This Row],[Fecha de nac]])/365,0)))</f>
        <v/>
      </c>
      <c r="O1086" s="172"/>
      <c r="P1086" s="153"/>
      <c r="Q1086" s="154"/>
      <c r="R1086" s="155"/>
      <c r="S1086" s="155"/>
      <c r="T1086" s="155"/>
      <c r="U1086" s="244" t="str">
        <f>IF(F1086="","",Tabla1[[#This Row],[Fecha Inicio grupo]]+3*7-7)</f>
        <v/>
      </c>
      <c r="V1086" s="245" t="str">
        <f>IF(F1086="","",EDATE(Tabla1[[#This Row],[Fecha Inicio grupo]],3))</f>
        <v/>
      </c>
      <c r="W1086" s="30"/>
      <c r="X1086" s="30"/>
      <c r="Y1086" s="156"/>
      <c r="Z1086" s="156"/>
      <c r="AA1086" s="156"/>
      <c r="AB1086" s="156"/>
      <c r="AC1086" s="156"/>
      <c r="AD1086" s="156"/>
      <c r="AE1086" s="156"/>
      <c r="AF1086" s="156"/>
      <c r="AG1086" s="156"/>
      <c r="AH1086" s="233"/>
      <c r="AI1086" s="233"/>
      <c r="AJ1086" s="234"/>
      <c r="AK1086" s="233"/>
      <c r="AL1086" s="233"/>
      <c r="AM1086" s="233"/>
      <c r="AN1086" s="233"/>
      <c r="AO1086" s="146"/>
      <c r="AP1086" s="247" t="str">
        <f>IF(F1086="","",IFERROR(VLOOKUP(SUBSTITUTE(SUBSTITUTE(Tabla1[[#This Row],[Uso Sistemas]],"T","P"),"N","F"),Parámetros!$M$2:$N$17,2,0),"Completar hasta 3ra sem. para evaluar a Probacionista"))</f>
        <v/>
      </c>
      <c r="AQ1086" s="157"/>
      <c r="AR1086" s="157"/>
      <c r="AS1086" s="157"/>
      <c r="AT1086" s="30"/>
      <c r="AU1086" s="56" t="str">
        <f>CONCATENATE(Tabla1[[#This Row],[sem 01]],Tabla1[[#This Row],[sem 02]],Tabla1[[#This Row],[sem 03]])</f>
        <v/>
      </c>
      <c r="AV1086" s="56"/>
      <c r="AW1086" s="56"/>
      <c r="AX1086" s="249" t="str">
        <f>IF(V1086="","",EOMONTH(EDATE(Tabla1[[#This Row],[Fecha Finalización]],2),0))</f>
        <v/>
      </c>
      <c r="AY1086" s="157"/>
      <c r="AZ1086" s="250" t="str">
        <f>IF(V1086="","",EOMONTH(EDATE(Tabla1[[#This Row],[Fecha Finalización]],3),0))</f>
        <v/>
      </c>
      <c r="BA1086" s="40"/>
      <c r="BB1086" s="40"/>
      <c r="BC1086" s="238"/>
      <c r="BD1086" s="235" t="str">
        <f>IF(F1086="","",Tabla1[[#This Row],[sem 01]]&amp;Tabla1[[#This Row],[sem 02]]&amp;Tabla1[[#This Row],[sem 03]])</f>
        <v/>
      </c>
      <c r="BE1086" s="236"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12"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12"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12" t="str">
        <f>IF(Tabla1[[#This Row],[Fecha Inicio grupo]]="","",IFERROR(VLOOKUP(Tabla1[[#This Row],[Mes de Alta como miembro]],Parámetros!$AM$2:$AN$16,2,0),"01/01/1900"))</f>
        <v/>
      </c>
    </row>
    <row r="1087" spans="1:63" ht="15" customHeight="1">
      <c r="A1087" s="69">
        <v>1084</v>
      </c>
      <c r="B1087" s="147"/>
      <c r="C1087" s="148"/>
      <c r="D1087" s="43"/>
      <c r="E1087" s="149"/>
      <c r="F1087" s="208"/>
      <c r="G1087" s="46"/>
      <c r="H1087" s="166"/>
      <c r="I1087" s="150"/>
      <c r="J1087" s="148"/>
      <c r="K1087" s="169"/>
      <c r="L1087" s="152"/>
      <c r="M1087" s="151"/>
      <c r="N1087" s="240" t="str">
        <f ca="1">IF(Tabla1[[#This Row],[Fecha de nac]]="","",IF(Tabla1[[#This Row],[Fecha Finalización]] &gt;=TODAY(), DATEDIF(Tabla1[[#This Row],[Fecha de nac]],TODAY(),"y"), ROUNDDOWN((Tabla1[[#This Row],[Fecha Finalización]] -Tabla1[[#This Row],[Fecha de nac]])/365,0)))</f>
        <v/>
      </c>
      <c r="O1087" s="172"/>
      <c r="P1087" s="153"/>
      <c r="Q1087" s="154"/>
      <c r="R1087" s="155"/>
      <c r="S1087" s="155"/>
      <c r="T1087" s="155"/>
      <c r="U1087" s="244" t="str">
        <f>IF(F1087="","",Tabla1[[#This Row],[Fecha Inicio grupo]]+3*7-7)</f>
        <v/>
      </c>
      <c r="V1087" s="245" t="str">
        <f>IF(F1087="","",EDATE(Tabla1[[#This Row],[Fecha Inicio grupo]],3))</f>
        <v/>
      </c>
      <c r="W1087" s="30"/>
      <c r="X1087" s="30"/>
      <c r="Y1087" s="156"/>
      <c r="Z1087" s="156"/>
      <c r="AA1087" s="156"/>
      <c r="AB1087" s="156"/>
      <c r="AC1087" s="156"/>
      <c r="AD1087" s="156"/>
      <c r="AE1087" s="156"/>
      <c r="AF1087" s="156"/>
      <c r="AG1087" s="156"/>
      <c r="AH1087" s="233"/>
      <c r="AI1087" s="233"/>
      <c r="AJ1087" s="234"/>
      <c r="AK1087" s="233"/>
      <c r="AL1087" s="233"/>
      <c r="AM1087" s="233"/>
      <c r="AN1087" s="233"/>
      <c r="AO1087" s="146"/>
      <c r="AP1087" s="247" t="str">
        <f>IF(F1087="","",IFERROR(VLOOKUP(SUBSTITUTE(SUBSTITUTE(Tabla1[[#This Row],[Uso Sistemas]],"T","P"),"N","F"),Parámetros!$M$2:$N$17,2,0),"Completar hasta 3ra sem. para evaluar a Probacionista"))</f>
        <v/>
      </c>
      <c r="AQ1087" s="157"/>
      <c r="AR1087" s="157"/>
      <c r="AS1087" s="157"/>
      <c r="AT1087" s="30"/>
      <c r="AU1087" s="56" t="str">
        <f>CONCATENATE(Tabla1[[#This Row],[sem 01]],Tabla1[[#This Row],[sem 02]],Tabla1[[#This Row],[sem 03]])</f>
        <v/>
      </c>
      <c r="AV1087" s="56"/>
      <c r="AW1087" s="56"/>
      <c r="AX1087" s="249" t="str">
        <f>IF(V1087="","",EOMONTH(EDATE(Tabla1[[#This Row],[Fecha Finalización]],2),0))</f>
        <v/>
      </c>
      <c r="AY1087" s="157"/>
      <c r="AZ1087" s="250" t="str">
        <f>IF(V1087="","",EOMONTH(EDATE(Tabla1[[#This Row],[Fecha Finalización]],3),0))</f>
        <v/>
      </c>
      <c r="BA1087" s="40"/>
      <c r="BB1087" s="40"/>
      <c r="BC1087" s="238"/>
      <c r="BD1087" s="235" t="str">
        <f>IF(F1087="","",Tabla1[[#This Row],[sem 01]]&amp;Tabla1[[#This Row],[sem 02]]&amp;Tabla1[[#This Row],[sem 03]])</f>
        <v/>
      </c>
      <c r="BE1087" s="236"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12"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12"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12" t="str">
        <f>IF(Tabla1[[#This Row],[Fecha Inicio grupo]]="","",IFERROR(VLOOKUP(Tabla1[[#This Row],[Mes de Alta como miembro]],Parámetros!$AM$2:$AN$16,2,0),"01/01/1900"))</f>
        <v/>
      </c>
    </row>
    <row r="1088" spans="1:63" ht="15" customHeight="1">
      <c r="A1088" s="69">
        <v>1085</v>
      </c>
      <c r="B1088" s="147"/>
      <c r="C1088" s="148"/>
      <c r="D1088" s="43"/>
      <c r="E1088" s="149"/>
      <c r="F1088" s="208"/>
      <c r="G1088" s="46"/>
      <c r="H1088" s="166"/>
      <c r="I1088" s="150"/>
      <c r="J1088" s="148"/>
      <c r="K1088" s="169"/>
      <c r="L1088" s="152"/>
      <c r="M1088" s="151"/>
      <c r="N1088" s="240" t="str">
        <f ca="1">IF(Tabla1[[#This Row],[Fecha de nac]]="","",IF(Tabla1[[#This Row],[Fecha Finalización]] &gt;=TODAY(), DATEDIF(Tabla1[[#This Row],[Fecha de nac]],TODAY(),"y"), ROUNDDOWN((Tabla1[[#This Row],[Fecha Finalización]] -Tabla1[[#This Row],[Fecha de nac]])/365,0)))</f>
        <v/>
      </c>
      <c r="O1088" s="172"/>
      <c r="P1088" s="153"/>
      <c r="Q1088" s="154"/>
      <c r="R1088" s="155"/>
      <c r="S1088" s="155"/>
      <c r="T1088" s="155"/>
      <c r="U1088" s="244" t="str">
        <f>IF(F1088="","",Tabla1[[#This Row],[Fecha Inicio grupo]]+3*7-7)</f>
        <v/>
      </c>
      <c r="V1088" s="245" t="str">
        <f>IF(F1088="","",EDATE(Tabla1[[#This Row],[Fecha Inicio grupo]],3))</f>
        <v/>
      </c>
      <c r="W1088" s="30"/>
      <c r="X1088" s="30"/>
      <c r="Y1088" s="156"/>
      <c r="Z1088" s="156"/>
      <c r="AA1088" s="156"/>
      <c r="AB1088" s="156"/>
      <c r="AC1088" s="156"/>
      <c r="AD1088" s="156"/>
      <c r="AE1088" s="156"/>
      <c r="AF1088" s="156"/>
      <c r="AG1088" s="156"/>
      <c r="AH1088" s="233"/>
      <c r="AI1088" s="233"/>
      <c r="AJ1088" s="234"/>
      <c r="AK1088" s="233"/>
      <c r="AL1088" s="233"/>
      <c r="AM1088" s="233"/>
      <c r="AN1088" s="233"/>
      <c r="AO1088" s="146"/>
      <c r="AP1088" s="247" t="str">
        <f>IF(F1088="","",IFERROR(VLOOKUP(SUBSTITUTE(SUBSTITUTE(Tabla1[[#This Row],[Uso Sistemas]],"T","P"),"N","F"),Parámetros!$M$2:$N$17,2,0),"Completar hasta 3ra sem. para evaluar a Probacionista"))</f>
        <v/>
      </c>
      <c r="AQ1088" s="157"/>
      <c r="AR1088" s="157"/>
      <c r="AS1088" s="157"/>
      <c r="AT1088" s="30"/>
      <c r="AU1088" s="56" t="str">
        <f>CONCATENATE(Tabla1[[#This Row],[sem 01]],Tabla1[[#This Row],[sem 02]],Tabla1[[#This Row],[sem 03]])</f>
        <v/>
      </c>
      <c r="AV1088" s="56"/>
      <c r="AW1088" s="56"/>
      <c r="AX1088" s="249" t="str">
        <f>IF(V1088="","",EOMONTH(EDATE(Tabla1[[#This Row],[Fecha Finalización]],2),0))</f>
        <v/>
      </c>
      <c r="AY1088" s="157"/>
      <c r="AZ1088" s="250" t="str">
        <f>IF(V1088="","",EOMONTH(EDATE(Tabla1[[#This Row],[Fecha Finalización]],3),0))</f>
        <v/>
      </c>
      <c r="BA1088" s="40"/>
      <c r="BB1088" s="40"/>
      <c r="BC1088" s="238"/>
      <c r="BD1088" s="235" t="str">
        <f>IF(F1088="","",Tabla1[[#This Row],[sem 01]]&amp;Tabla1[[#This Row],[sem 02]]&amp;Tabla1[[#This Row],[sem 03]])</f>
        <v/>
      </c>
      <c r="BE1088" s="236"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12"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12"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12" t="str">
        <f>IF(Tabla1[[#This Row],[Fecha Inicio grupo]]="","",IFERROR(VLOOKUP(Tabla1[[#This Row],[Mes de Alta como miembro]],Parámetros!$AM$2:$AN$16,2,0),"01/01/1900"))</f>
        <v/>
      </c>
    </row>
    <row r="1089" spans="1:63" ht="15" customHeight="1">
      <c r="A1089" s="69">
        <v>1086</v>
      </c>
      <c r="B1089" s="147"/>
      <c r="C1089" s="148"/>
      <c r="D1089" s="43"/>
      <c r="E1089" s="149"/>
      <c r="F1089" s="208"/>
      <c r="G1089" s="46"/>
      <c r="H1089" s="166"/>
      <c r="I1089" s="150"/>
      <c r="J1089" s="148"/>
      <c r="K1089" s="169"/>
      <c r="L1089" s="152"/>
      <c r="M1089" s="151"/>
      <c r="N1089" s="240" t="str">
        <f ca="1">IF(Tabla1[[#This Row],[Fecha de nac]]="","",IF(Tabla1[[#This Row],[Fecha Finalización]] &gt;=TODAY(), DATEDIF(Tabla1[[#This Row],[Fecha de nac]],TODAY(),"y"), ROUNDDOWN((Tabla1[[#This Row],[Fecha Finalización]] -Tabla1[[#This Row],[Fecha de nac]])/365,0)))</f>
        <v/>
      </c>
      <c r="O1089" s="172"/>
      <c r="P1089" s="153"/>
      <c r="Q1089" s="154"/>
      <c r="R1089" s="155"/>
      <c r="S1089" s="155"/>
      <c r="T1089" s="155"/>
      <c r="U1089" s="244" t="str">
        <f>IF(F1089="","",Tabla1[[#This Row],[Fecha Inicio grupo]]+3*7-7)</f>
        <v/>
      </c>
      <c r="V1089" s="245" t="str">
        <f>IF(F1089="","",EDATE(Tabla1[[#This Row],[Fecha Inicio grupo]],3))</f>
        <v/>
      </c>
      <c r="W1089" s="30"/>
      <c r="X1089" s="30"/>
      <c r="Y1089" s="156"/>
      <c r="Z1089" s="156"/>
      <c r="AA1089" s="156"/>
      <c r="AB1089" s="156"/>
      <c r="AC1089" s="156"/>
      <c r="AD1089" s="156"/>
      <c r="AE1089" s="156"/>
      <c r="AF1089" s="156"/>
      <c r="AG1089" s="156"/>
      <c r="AH1089" s="233"/>
      <c r="AI1089" s="233"/>
      <c r="AJ1089" s="234"/>
      <c r="AK1089" s="233"/>
      <c r="AL1089" s="233"/>
      <c r="AM1089" s="233"/>
      <c r="AN1089" s="233"/>
      <c r="AO1089" s="146"/>
      <c r="AP1089" s="247" t="str">
        <f>IF(F1089="","",IFERROR(VLOOKUP(SUBSTITUTE(SUBSTITUTE(Tabla1[[#This Row],[Uso Sistemas]],"T","P"),"N","F"),Parámetros!$M$2:$N$17,2,0),"Completar hasta 3ra sem. para evaluar a Probacionista"))</f>
        <v/>
      </c>
      <c r="AQ1089" s="157"/>
      <c r="AR1089" s="157"/>
      <c r="AS1089" s="157"/>
      <c r="AT1089" s="30"/>
      <c r="AU1089" s="56" t="str">
        <f>CONCATENATE(Tabla1[[#This Row],[sem 01]],Tabla1[[#This Row],[sem 02]],Tabla1[[#This Row],[sem 03]])</f>
        <v/>
      </c>
      <c r="AV1089" s="56"/>
      <c r="AW1089" s="56"/>
      <c r="AX1089" s="249" t="str">
        <f>IF(V1089="","",EOMONTH(EDATE(Tabla1[[#This Row],[Fecha Finalización]],2),0))</f>
        <v/>
      </c>
      <c r="AY1089" s="157"/>
      <c r="AZ1089" s="250" t="str">
        <f>IF(V1089="","",EOMONTH(EDATE(Tabla1[[#This Row],[Fecha Finalización]],3),0))</f>
        <v/>
      </c>
      <c r="BA1089" s="40"/>
      <c r="BB1089" s="40"/>
      <c r="BC1089" s="238"/>
      <c r="BD1089" s="235" t="str">
        <f>IF(F1089="","",Tabla1[[#This Row],[sem 01]]&amp;Tabla1[[#This Row],[sem 02]]&amp;Tabla1[[#This Row],[sem 03]])</f>
        <v/>
      </c>
      <c r="BE1089" s="236"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12"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12"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12" t="str">
        <f>IF(Tabla1[[#This Row],[Fecha Inicio grupo]]="","",IFERROR(VLOOKUP(Tabla1[[#This Row],[Mes de Alta como miembro]],Parámetros!$AM$2:$AN$16,2,0),"01/01/1900"))</f>
        <v/>
      </c>
    </row>
    <row r="1090" spans="1:63" ht="15" customHeight="1">
      <c r="A1090" s="69">
        <v>1087</v>
      </c>
      <c r="B1090" s="147"/>
      <c r="C1090" s="148"/>
      <c r="D1090" s="43"/>
      <c r="E1090" s="149"/>
      <c r="F1090" s="208"/>
      <c r="G1090" s="46"/>
      <c r="H1090" s="166"/>
      <c r="I1090" s="150"/>
      <c r="J1090" s="148"/>
      <c r="K1090" s="169"/>
      <c r="L1090" s="152"/>
      <c r="M1090" s="151"/>
      <c r="N1090" s="240" t="str">
        <f ca="1">IF(Tabla1[[#This Row],[Fecha de nac]]="","",IF(Tabla1[[#This Row],[Fecha Finalización]] &gt;=TODAY(), DATEDIF(Tabla1[[#This Row],[Fecha de nac]],TODAY(),"y"), ROUNDDOWN((Tabla1[[#This Row],[Fecha Finalización]] -Tabla1[[#This Row],[Fecha de nac]])/365,0)))</f>
        <v/>
      </c>
      <c r="O1090" s="172"/>
      <c r="P1090" s="153"/>
      <c r="Q1090" s="154"/>
      <c r="R1090" s="155"/>
      <c r="S1090" s="155"/>
      <c r="T1090" s="155"/>
      <c r="U1090" s="244" t="str">
        <f>IF(F1090="","",Tabla1[[#This Row],[Fecha Inicio grupo]]+3*7-7)</f>
        <v/>
      </c>
      <c r="V1090" s="245" t="str">
        <f>IF(F1090="","",EDATE(Tabla1[[#This Row],[Fecha Inicio grupo]],3))</f>
        <v/>
      </c>
      <c r="W1090" s="30"/>
      <c r="X1090" s="30"/>
      <c r="Y1090" s="156"/>
      <c r="Z1090" s="156"/>
      <c r="AA1090" s="156"/>
      <c r="AB1090" s="156"/>
      <c r="AC1090" s="156"/>
      <c r="AD1090" s="156"/>
      <c r="AE1090" s="156"/>
      <c r="AF1090" s="156"/>
      <c r="AG1090" s="156"/>
      <c r="AH1090" s="233"/>
      <c r="AI1090" s="233"/>
      <c r="AJ1090" s="234"/>
      <c r="AK1090" s="233"/>
      <c r="AL1090" s="233"/>
      <c r="AM1090" s="233"/>
      <c r="AN1090" s="233"/>
      <c r="AO1090" s="146"/>
      <c r="AP1090" s="247" t="str">
        <f>IF(F1090="","",IFERROR(VLOOKUP(SUBSTITUTE(SUBSTITUTE(Tabla1[[#This Row],[Uso Sistemas]],"T","P"),"N","F"),Parámetros!$M$2:$N$17,2,0),"Completar hasta 3ra sem. para evaluar a Probacionista"))</f>
        <v/>
      </c>
      <c r="AQ1090" s="157"/>
      <c r="AR1090" s="157"/>
      <c r="AS1090" s="157"/>
      <c r="AT1090" s="30"/>
      <c r="AU1090" s="56" t="str">
        <f>CONCATENATE(Tabla1[[#This Row],[sem 01]],Tabla1[[#This Row],[sem 02]],Tabla1[[#This Row],[sem 03]])</f>
        <v/>
      </c>
      <c r="AV1090" s="56"/>
      <c r="AW1090" s="56"/>
      <c r="AX1090" s="249" t="str">
        <f>IF(V1090="","",EOMONTH(EDATE(Tabla1[[#This Row],[Fecha Finalización]],2),0))</f>
        <v/>
      </c>
      <c r="AY1090" s="157"/>
      <c r="AZ1090" s="250" t="str">
        <f>IF(V1090="","",EOMONTH(EDATE(Tabla1[[#This Row],[Fecha Finalización]],3),0))</f>
        <v/>
      </c>
      <c r="BA1090" s="40"/>
      <c r="BB1090" s="40"/>
      <c r="BC1090" s="238"/>
      <c r="BD1090" s="235" t="str">
        <f>IF(F1090="","",Tabla1[[#This Row],[sem 01]]&amp;Tabla1[[#This Row],[sem 02]]&amp;Tabla1[[#This Row],[sem 03]])</f>
        <v/>
      </c>
      <c r="BE1090" s="236"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12"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12"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12" t="str">
        <f>IF(Tabla1[[#This Row],[Fecha Inicio grupo]]="","",IFERROR(VLOOKUP(Tabla1[[#This Row],[Mes de Alta como miembro]],Parámetros!$AM$2:$AN$16,2,0),"01/01/1900"))</f>
        <v/>
      </c>
    </row>
    <row r="1091" spans="1:63" ht="15" customHeight="1">
      <c r="A1091" s="69">
        <v>1088</v>
      </c>
      <c r="B1091" s="147"/>
      <c r="C1091" s="148"/>
      <c r="D1091" s="43"/>
      <c r="E1091" s="149"/>
      <c r="F1091" s="208"/>
      <c r="G1091" s="46"/>
      <c r="H1091" s="166"/>
      <c r="I1091" s="150"/>
      <c r="J1091" s="148"/>
      <c r="K1091" s="169"/>
      <c r="L1091" s="152"/>
      <c r="M1091" s="151"/>
      <c r="N1091" s="240" t="str">
        <f ca="1">IF(Tabla1[[#This Row],[Fecha de nac]]="","",IF(Tabla1[[#This Row],[Fecha Finalización]] &gt;=TODAY(), DATEDIF(Tabla1[[#This Row],[Fecha de nac]],TODAY(),"y"), ROUNDDOWN((Tabla1[[#This Row],[Fecha Finalización]] -Tabla1[[#This Row],[Fecha de nac]])/365,0)))</f>
        <v/>
      </c>
      <c r="O1091" s="172"/>
      <c r="P1091" s="153"/>
      <c r="Q1091" s="154"/>
      <c r="R1091" s="155"/>
      <c r="S1091" s="155"/>
      <c r="T1091" s="155"/>
      <c r="U1091" s="244" t="str">
        <f>IF(F1091="","",Tabla1[[#This Row],[Fecha Inicio grupo]]+3*7-7)</f>
        <v/>
      </c>
      <c r="V1091" s="245" t="str">
        <f>IF(F1091="","",EDATE(Tabla1[[#This Row],[Fecha Inicio grupo]],3))</f>
        <v/>
      </c>
      <c r="W1091" s="30"/>
      <c r="X1091" s="30"/>
      <c r="Y1091" s="156"/>
      <c r="Z1091" s="156"/>
      <c r="AA1091" s="156"/>
      <c r="AB1091" s="156"/>
      <c r="AC1091" s="156"/>
      <c r="AD1091" s="156"/>
      <c r="AE1091" s="156"/>
      <c r="AF1091" s="156"/>
      <c r="AG1091" s="156"/>
      <c r="AH1091" s="233"/>
      <c r="AI1091" s="233"/>
      <c r="AJ1091" s="234"/>
      <c r="AK1091" s="233"/>
      <c r="AL1091" s="233"/>
      <c r="AM1091" s="233"/>
      <c r="AN1091" s="233"/>
      <c r="AO1091" s="146"/>
      <c r="AP1091" s="247" t="str">
        <f>IF(F1091="","",IFERROR(VLOOKUP(SUBSTITUTE(SUBSTITUTE(Tabla1[[#This Row],[Uso Sistemas]],"T","P"),"N","F"),Parámetros!$M$2:$N$17,2,0),"Completar hasta 3ra sem. para evaluar a Probacionista"))</f>
        <v/>
      </c>
      <c r="AQ1091" s="157"/>
      <c r="AR1091" s="157"/>
      <c r="AS1091" s="157"/>
      <c r="AT1091" s="30"/>
      <c r="AU1091" s="56" t="str">
        <f>CONCATENATE(Tabla1[[#This Row],[sem 01]],Tabla1[[#This Row],[sem 02]],Tabla1[[#This Row],[sem 03]])</f>
        <v/>
      </c>
      <c r="AV1091" s="56"/>
      <c r="AW1091" s="56"/>
      <c r="AX1091" s="249" t="str">
        <f>IF(V1091="","",EOMONTH(EDATE(Tabla1[[#This Row],[Fecha Finalización]],2),0))</f>
        <v/>
      </c>
      <c r="AY1091" s="157"/>
      <c r="AZ1091" s="250" t="str">
        <f>IF(V1091="","",EOMONTH(EDATE(Tabla1[[#This Row],[Fecha Finalización]],3),0))</f>
        <v/>
      </c>
      <c r="BA1091" s="40"/>
      <c r="BB1091" s="40"/>
      <c r="BC1091" s="238"/>
      <c r="BD1091" s="235" t="str">
        <f>IF(F1091="","",Tabla1[[#This Row],[sem 01]]&amp;Tabla1[[#This Row],[sem 02]]&amp;Tabla1[[#This Row],[sem 03]])</f>
        <v/>
      </c>
      <c r="BE1091" s="236"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12"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12"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12" t="str">
        <f>IF(Tabla1[[#This Row],[Fecha Inicio grupo]]="","",IFERROR(VLOOKUP(Tabla1[[#This Row],[Mes de Alta como miembro]],Parámetros!$AM$2:$AN$16,2,0),"01/01/1900"))</f>
        <v/>
      </c>
    </row>
    <row r="1092" spans="1:63" ht="15" customHeight="1">
      <c r="A1092" s="69">
        <v>1089</v>
      </c>
      <c r="B1092" s="147"/>
      <c r="C1092" s="148"/>
      <c r="D1092" s="43"/>
      <c r="E1092" s="149"/>
      <c r="F1092" s="208"/>
      <c r="G1092" s="46"/>
      <c r="H1092" s="166"/>
      <c r="I1092" s="150"/>
      <c r="J1092" s="148"/>
      <c r="K1092" s="169"/>
      <c r="L1092" s="152"/>
      <c r="M1092" s="151"/>
      <c r="N1092" s="240" t="str">
        <f ca="1">IF(Tabla1[[#This Row],[Fecha de nac]]="","",IF(Tabla1[[#This Row],[Fecha Finalización]] &gt;=TODAY(), DATEDIF(Tabla1[[#This Row],[Fecha de nac]],TODAY(),"y"), ROUNDDOWN((Tabla1[[#This Row],[Fecha Finalización]] -Tabla1[[#This Row],[Fecha de nac]])/365,0)))</f>
        <v/>
      </c>
      <c r="O1092" s="172"/>
      <c r="P1092" s="153"/>
      <c r="Q1092" s="154"/>
      <c r="R1092" s="155"/>
      <c r="S1092" s="155"/>
      <c r="T1092" s="155"/>
      <c r="U1092" s="244" t="str">
        <f>IF(F1092="","",Tabla1[[#This Row],[Fecha Inicio grupo]]+3*7-7)</f>
        <v/>
      </c>
      <c r="V1092" s="245" t="str">
        <f>IF(F1092="","",EDATE(Tabla1[[#This Row],[Fecha Inicio grupo]],3))</f>
        <v/>
      </c>
      <c r="W1092" s="30"/>
      <c r="X1092" s="30"/>
      <c r="Y1092" s="156"/>
      <c r="Z1092" s="156"/>
      <c r="AA1092" s="156"/>
      <c r="AB1092" s="156"/>
      <c r="AC1092" s="156"/>
      <c r="AD1092" s="156"/>
      <c r="AE1092" s="156"/>
      <c r="AF1092" s="156"/>
      <c r="AG1092" s="156"/>
      <c r="AH1092" s="233"/>
      <c r="AI1092" s="233"/>
      <c r="AJ1092" s="234"/>
      <c r="AK1092" s="233"/>
      <c r="AL1092" s="233"/>
      <c r="AM1092" s="233"/>
      <c r="AN1092" s="233"/>
      <c r="AO1092" s="146"/>
      <c r="AP1092" s="247" t="str">
        <f>IF(F1092="","",IFERROR(VLOOKUP(SUBSTITUTE(SUBSTITUTE(Tabla1[[#This Row],[Uso Sistemas]],"T","P"),"N","F"),Parámetros!$M$2:$N$17,2,0),"Completar hasta 3ra sem. para evaluar a Probacionista"))</f>
        <v/>
      </c>
      <c r="AQ1092" s="157"/>
      <c r="AR1092" s="157"/>
      <c r="AS1092" s="157"/>
      <c r="AT1092" s="30"/>
      <c r="AU1092" s="56" t="str">
        <f>CONCATENATE(Tabla1[[#This Row],[sem 01]],Tabla1[[#This Row],[sem 02]],Tabla1[[#This Row],[sem 03]])</f>
        <v/>
      </c>
      <c r="AV1092" s="56"/>
      <c r="AW1092" s="56"/>
      <c r="AX1092" s="249" t="str">
        <f>IF(V1092="","",EOMONTH(EDATE(Tabla1[[#This Row],[Fecha Finalización]],2),0))</f>
        <v/>
      </c>
      <c r="AY1092" s="157"/>
      <c r="AZ1092" s="250" t="str">
        <f>IF(V1092="","",EOMONTH(EDATE(Tabla1[[#This Row],[Fecha Finalización]],3),0))</f>
        <v/>
      </c>
      <c r="BA1092" s="40"/>
      <c r="BB1092" s="40"/>
      <c r="BC1092" s="238"/>
      <c r="BD1092" s="235" t="str">
        <f>IF(F1092="","",Tabla1[[#This Row],[sem 01]]&amp;Tabla1[[#This Row],[sem 02]]&amp;Tabla1[[#This Row],[sem 03]])</f>
        <v/>
      </c>
      <c r="BE1092" s="236"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12"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12"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12" t="str">
        <f>IF(Tabla1[[#This Row],[Fecha Inicio grupo]]="","",IFERROR(VLOOKUP(Tabla1[[#This Row],[Mes de Alta como miembro]],Parámetros!$AM$2:$AN$16,2,0),"01/01/1900"))</f>
        <v/>
      </c>
    </row>
    <row r="1093" spans="1:63" ht="15" customHeight="1">
      <c r="A1093" s="69">
        <v>1090</v>
      </c>
      <c r="B1093" s="147"/>
      <c r="C1093" s="148"/>
      <c r="D1093" s="43"/>
      <c r="E1093" s="149"/>
      <c r="F1093" s="208"/>
      <c r="G1093" s="46"/>
      <c r="H1093" s="166"/>
      <c r="I1093" s="150"/>
      <c r="J1093" s="148"/>
      <c r="K1093" s="169"/>
      <c r="L1093" s="152"/>
      <c r="M1093" s="151"/>
      <c r="N1093" s="240" t="str">
        <f ca="1">IF(Tabla1[[#This Row],[Fecha de nac]]="","",IF(Tabla1[[#This Row],[Fecha Finalización]] &gt;=TODAY(), DATEDIF(Tabla1[[#This Row],[Fecha de nac]],TODAY(),"y"), ROUNDDOWN((Tabla1[[#This Row],[Fecha Finalización]] -Tabla1[[#This Row],[Fecha de nac]])/365,0)))</f>
        <v/>
      </c>
      <c r="O1093" s="172"/>
      <c r="P1093" s="153"/>
      <c r="Q1093" s="154"/>
      <c r="R1093" s="155"/>
      <c r="S1093" s="155"/>
      <c r="T1093" s="155"/>
      <c r="U1093" s="244" t="str">
        <f>IF(F1093="","",Tabla1[[#This Row],[Fecha Inicio grupo]]+3*7-7)</f>
        <v/>
      </c>
      <c r="V1093" s="245" t="str">
        <f>IF(F1093="","",EDATE(Tabla1[[#This Row],[Fecha Inicio grupo]],3))</f>
        <v/>
      </c>
      <c r="W1093" s="30"/>
      <c r="X1093" s="30"/>
      <c r="Y1093" s="156"/>
      <c r="Z1093" s="156"/>
      <c r="AA1093" s="156"/>
      <c r="AB1093" s="156"/>
      <c r="AC1093" s="156"/>
      <c r="AD1093" s="156"/>
      <c r="AE1093" s="156"/>
      <c r="AF1093" s="156"/>
      <c r="AG1093" s="156"/>
      <c r="AH1093" s="233"/>
      <c r="AI1093" s="233"/>
      <c r="AJ1093" s="234"/>
      <c r="AK1093" s="233"/>
      <c r="AL1093" s="233"/>
      <c r="AM1093" s="233"/>
      <c r="AN1093" s="233"/>
      <c r="AO1093" s="146"/>
      <c r="AP1093" s="247" t="str">
        <f>IF(F1093="","",IFERROR(VLOOKUP(SUBSTITUTE(SUBSTITUTE(Tabla1[[#This Row],[Uso Sistemas]],"T","P"),"N","F"),Parámetros!$M$2:$N$17,2,0),"Completar hasta 3ra sem. para evaluar a Probacionista"))</f>
        <v/>
      </c>
      <c r="AQ1093" s="157"/>
      <c r="AR1093" s="157"/>
      <c r="AS1093" s="157"/>
      <c r="AT1093" s="30"/>
      <c r="AU1093" s="56" t="str">
        <f>CONCATENATE(Tabla1[[#This Row],[sem 01]],Tabla1[[#This Row],[sem 02]],Tabla1[[#This Row],[sem 03]])</f>
        <v/>
      </c>
      <c r="AV1093" s="56"/>
      <c r="AW1093" s="56"/>
      <c r="AX1093" s="249" t="str">
        <f>IF(V1093="","",EOMONTH(EDATE(Tabla1[[#This Row],[Fecha Finalización]],2),0))</f>
        <v/>
      </c>
      <c r="AY1093" s="157"/>
      <c r="AZ1093" s="250" t="str">
        <f>IF(V1093="","",EOMONTH(EDATE(Tabla1[[#This Row],[Fecha Finalización]],3),0))</f>
        <v/>
      </c>
      <c r="BA1093" s="40"/>
      <c r="BB1093" s="40"/>
      <c r="BC1093" s="238"/>
      <c r="BD1093" s="235" t="str">
        <f>IF(F1093="","",Tabla1[[#This Row],[sem 01]]&amp;Tabla1[[#This Row],[sem 02]]&amp;Tabla1[[#This Row],[sem 03]])</f>
        <v/>
      </c>
      <c r="BE1093" s="236"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12"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12"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12" t="str">
        <f>IF(Tabla1[[#This Row],[Fecha Inicio grupo]]="","",IFERROR(VLOOKUP(Tabla1[[#This Row],[Mes de Alta como miembro]],Parámetros!$AM$2:$AN$16,2,0),"01/01/1900"))</f>
        <v/>
      </c>
    </row>
    <row r="1094" spans="1:63" ht="15" customHeight="1">
      <c r="A1094" s="69">
        <v>1091</v>
      </c>
      <c r="B1094" s="147"/>
      <c r="C1094" s="148"/>
      <c r="D1094" s="43"/>
      <c r="E1094" s="149"/>
      <c r="F1094" s="208"/>
      <c r="G1094" s="46"/>
      <c r="H1094" s="166"/>
      <c r="I1094" s="150"/>
      <c r="J1094" s="148"/>
      <c r="K1094" s="169"/>
      <c r="L1094" s="152"/>
      <c r="M1094" s="151"/>
      <c r="N1094" s="240" t="str">
        <f ca="1">IF(Tabla1[[#This Row],[Fecha de nac]]="","",IF(Tabla1[[#This Row],[Fecha Finalización]] &gt;=TODAY(), DATEDIF(Tabla1[[#This Row],[Fecha de nac]],TODAY(),"y"), ROUNDDOWN((Tabla1[[#This Row],[Fecha Finalización]] -Tabla1[[#This Row],[Fecha de nac]])/365,0)))</f>
        <v/>
      </c>
      <c r="O1094" s="172"/>
      <c r="P1094" s="153"/>
      <c r="Q1094" s="154"/>
      <c r="R1094" s="155"/>
      <c r="S1094" s="155"/>
      <c r="T1094" s="155"/>
      <c r="U1094" s="244" t="str">
        <f>IF(F1094="","",Tabla1[[#This Row],[Fecha Inicio grupo]]+3*7-7)</f>
        <v/>
      </c>
      <c r="V1094" s="245" t="str">
        <f>IF(F1094="","",EDATE(Tabla1[[#This Row],[Fecha Inicio grupo]],3))</f>
        <v/>
      </c>
      <c r="W1094" s="30"/>
      <c r="X1094" s="30"/>
      <c r="Y1094" s="156"/>
      <c r="Z1094" s="156"/>
      <c r="AA1094" s="156"/>
      <c r="AB1094" s="156"/>
      <c r="AC1094" s="156"/>
      <c r="AD1094" s="156"/>
      <c r="AE1094" s="156"/>
      <c r="AF1094" s="156"/>
      <c r="AG1094" s="156"/>
      <c r="AH1094" s="233"/>
      <c r="AI1094" s="233"/>
      <c r="AJ1094" s="234"/>
      <c r="AK1094" s="233"/>
      <c r="AL1094" s="233"/>
      <c r="AM1094" s="233"/>
      <c r="AN1094" s="233"/>
      <c r="AO1094" s="146"/>
      <c r="AP1094" s="247" t="str">
        <f>IF(F1094="","",IFERROR(VLOOKUP(SUBSTITUTE(SUBSTITUTE(Tabla1[[#This Row],[Uso Sistemas]],"T","P"),"N","F"),Parámetros!$M$2:$N$17,2,0),"Completar hasta 3ra sem. para evaluar a Probacionista"))</f>
        <v/>
      </c>
      <c r="AQ1094" s="157"/>
      <c r="AR1094" s="157"/>
      <c r="AS1094" s="157"/>
      <c r="AT1094" s="30"/>
      <c r="AU1094" s="56" t="str">
        <f>CONCATENATE(Tabla1[[#This Row],[sem 01]],Tabla1[[#This Row],[sem 02]],Tabla1[[#This Row],[sem 03]])</f>
        <v/>
      </c>
      <c r="AV1094" s="56"/>
      <c r="AW1094" s="56"/>
      <c r="AX1094" s="249" t="str">
        <f>IF(V1094="","",EOMONTH(EDATE(Tabla1[[#This Row],[Fecha Finalización]],2),0))</f>
        <v/>
      </c>
      <c r="AY1094" s="157"/>
      <c r="AZ1094" s="250" t="str">
        <f>IF(V1094="","",EOMONTH(EDATE(Tabla1[[#This Row],[Fecha Finalización]],3),0))</f>
        <v/>
      </c>
      <c r="BA1094" s="40"/>
      <c r="BB1094" s="40"/>
      <c r="BC1094" s="238"/>
      <c r="BD1094" s="235" t="str">
        <f>IF(F1094="","",Tabla1[[#This Row],[sem 01]]&amp;Tabla1[[#This Row],[sem 02]]&amp;Tabla1[[#This Row],[sem 03]])</f>
        <v/>
      </c>
      <c r="BE1094" s="236"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12"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12"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12" t="str">
        <f>IF(Tabla1[[#This Row],[Fecha Inicio grupo]]="","",IFERROR(VLOOKUP(Tabla1[[#This Row],[Mes de Alta como miembro]],Parámetros!$AM$2:$AN$16,2,0),"01/01/1900"))</f>
        <v/>
      </c>
    </row>
    <row r="1095" spans="1:63" ht="15" customHeight="1">
      <c r="A1095" s="69">
        <v>1092</v>
      </c>
      <c r="B1095" s="147"/>
      <c r="C1095" s="148"/>
      <c r="D1095" s="43"/>
      <c r="E1095" s="149"/>
      <c r="F1095" s="208"/>
      <c r="G1095" s="46"/>
      <c r="H1095" s="166"/>
      <c r="I1095" s="150"/>
      <c r="J1095" s="148"/>
      <c r="K1095" s="169"/>
      <c r="L1095" s="152"/>
      <c r="M1095" s="151"/>
      <c r="N1095" s="240" t="str">
        <f ca="1">IF(Tabla1[[#This Row],[Fecha de nac]]="","",IF(Tabla1[[#This Row],[Fecha Finalización]] &gt;=TODAY(), DATEDIF(Tabla1[[#This Row],[Fecha de nac]],TODAY(),"y"), ROUNDDOWN((Tabla1[[#This Row],[Fecha Finalización]] -Tabla1[[#This Row],[Fecha de nac]])/365,0)))</f>
        <v/>
      </c>
      <c r="O1095" s="172"/>
      <c r="P1095" s="153"/>
      <c r="Q1095" s="154"/>
      <c r="R1095" s="155"/>
      <c r="S1095" s="155"/>
      <c r="T1095" s="155"/>
      <c r="U1095" s="244" t="str">
        <f>IF(F1095="","",Tabla1[[#This Row],[Fecha Inicio grupo]]+3*7-7)</f>
        <v/>
      </c>
      <c r="V1095" s="245" t="str">
        <f>IF(F1095="","",EDATE(Tabla1[[#This Row],[Fecha Inicio grupo]],3))</f>
        <v/>
      </c>
      <c r="W1095" s="30"/>
      <c r="X1095" s="30"/>
      <c r="Y1095" s="156"/>
      <c r="Z1095" s="156"/>
      <c r="AA1095" s="156"/>
      <c r="AB1095" s="156"/>
      <c r="AC1095" s="156"/>
      <c r="AD1095" s="156"/>
      <c r="AE1095" s="156"/>
      <c r="AF1095" s="156"/>
      <c r="AG1095" s="156"/>
      <c r="AH1095" s="233"/>
      <c r="AI1095" s="233"/>
      <c r="AJ1095" s="234"/>
      <c r="AK1095" s="233"/>
      <c r="AL1095" s="233"/>
      <c r="AM1095" s="233"/>
      <c r="AN1095" s="233"/>
      <c r="AO1095" s="146"/>
      <c r="AP1095" s="247" t="str">
        <f>IF(F1095="","",IFERROR(VLOOKUP(SUBSTITUTE(SUBSTITUTE(Tabla1[[#This Row],[Uso Sistemas]],"T","P"),"N","F"),Parámetros!$M$2:$N$17,2,0),"Completar hasta 3ra sem. para evaluar a Probacionista"))</f>
        <v/>
      </c>
      <c r="AQ1095" s="157"/>
      <c r="AR1095" s="157"/>
      <c r="AS1095" s="157"/>
      <c r="AT1095" s="30"/>
      <c r="AU1095" s="56" t="str">
        <f>CONCATENATE(Tabla1[[#This Row],[sem 01]],Tabla1[[#This Row],[sem 02]],Tabla1[[#This Row],[sem 03]])</f>
        <v/>
      </c>
      <c r="AV1095" s="56"/>
      <c r="AW1095" s="56"/>
      <c r="AX1095" s="249" t="str">
        <f>IF(V1095="","",EOMONTH(EDATE(Tabla1[[#This Row],[Fecha Finalización]],2),0))</f>
        <v/>
      </c>
      <c r="AY1095" s="157"/>
      <c r="AZ1095" s="250" t="str">
        <f>IF(V1095="","",EOMONTH(EDATE(Tabla1[[#This Row],[Fecha Finalización]],3),0))</f>
        <v/>
      </c>
      <c r="BA1095" s="40"/>
      <c r="BB1095" s="40"/>
      <c r="BC1095" s="238"/>
      <c r="BD1095" s="235" t="str">
        <f>IF(F1095="","",Tabla1[[#This Row],[sem 01]]&amp;Tabla1[[#This Row],[sem 02]]&amp;Tabla1[[#This Row],[sem 03]])</f>
        <v/>
      </c>
      <c r="BE1095" s="236"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12"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12"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12" t="str">
        <f>IF(Tabla1[[#This Row],[Fecha Inicio grupo]]="","",IFERROR(VLOOKUP(Tabla1[[#This Row],[Mes de Alta como miembro]],Parámetros!$AM$2:$AN$16,2,0),"01/01/1900"))</f>
        <v/>
      </c>
    </row>
    <row r="1096" spans="1:63" ht="15" customHeight="1">
      <c r="A1096" s="69">
        <v>1093</v>
      </c>
      <c r="B1096" s="147"/>
      <c r="C1096" s="148"/>
      <c r="D1096" s="43"/>
      <c r="E1096" s="149"/>
      <c r="F1096" s="208"/>
      <c r="G1096" s="46"/>
      <c r="H1096" s="166"/>
      <c r="I1096" s="150"/>
      <c r="J1096" s="148"/>
      <c r="K1096" s="169"/>
      <c r="L1096" s="152"/>
      <c r="M1096" s="151"/>
      <c r="N1096" s="240" t="str">
        <f ca="1">IF(Tabla1[[#This Row],[Fecha de nac]]="","",IF(Tabla1[[#This Row],[Fecha Finalización]] &gt;=TODAY(), DATEDIF(Tabla1[[#This Row],[Fecha de nac]],TODAY(),"y"), ROUNDDOWN((Tabla1[[#This Row],[Fecha Finalización]] -Tabla1[[#This Row],[Fecha de nac]])/365,0)))</f>
        <v/>
      </c>
      <c r="O1096" s="172"/>
      <c r="P1096" s="153"/>
      <c r="Q1096" s="154"/>
      <c r="R1096" s="155"/>
      <c r="S1096" s="155"/>
      <c r="T1096" s="155"/>
      <c r="U1096" s="244" t="str">
        <f>IF(F1096="","",Tabla1[[#This Row],[Fecha Inicio grupo]]+3*7-7)</f>
        <v/>
      </c>
      <c r="V1096" s="245" t="str">
        <f>IF(F1096="","",EDATE(Tabla1[[#This Row],[Fecha Inicio grupo]],3))</f>
        <v/>
      </c>
      <c r="W1096" s="30"/>
      <c r="X1096" s="30"/>
      <c r="Y1096" s="156"/>
      <c r="Z1096" s="156"/>
      <c r="AA1096" s="156"/>
      <c r="AB1096" s="156"/>
      <c r="AC1096" s="156"/>
      <c r="AD1096" s="156"/>
      <c r="AE1096" s="156"/>
      <c r="AF1096" s="156"/>
      <c r="AG1096" s="156"/>
      <c r="AH1096" s="233"/>
      <c r="AI1096" s="233"/>
      <c r="AJ1096" s="234"/>
      <c r="AK1096" s="233"/>
      <c r="AL1096" s="233"/>
      <c r="AM1096" s="233"/>
      <c r="AN1096" s="233"/>
      <c r="AO1096" s="146"/>
      <c r="AP1096" s="247" t="str">
        <f>IF(F1096="","",IFERROR(VLOOKUP(SUBSTITUTE(SUBSTITUTE(Tabla1[[#This Row],[Uso Sistemas]],"T","P"),"N","F"),Parámetros!$M$2:$N$17,2,0),"Completar hasta 3ra sem. para evaluar a Probacionista"))</f>
        <v/>
      </c>
      <c r="AQ1096" s="157"/>
      <c r="AR1096" s="157"/>
      <c r="AS1096" s="157"/>
      <c r="AT1096" s="30"/>
      <c r="AU1096" s="56" t="str">
        <f>CONCATENATE(Tabla1[[#This Row],[sem 01]],Tabla1[[#This Row],[sem 02]],Tabla1[[#This Row],[sem 03]])</f>
        <v/>
      </c>
      <c r="AV1096" s="56"/>
      <c r="AW1096" s="56"/>
      <c r="AX1096" s="249" t="str">
        <f>IF(V1096="","",EOMONTH(EDATE(Tabla1[[#This Row],[Fecha Finalización]],2),0))</f>
        <v/>
      </c>
      <c r="AY1096" s="157"/>
      <c r="AZ1096" s="250" t="str">
        <f>IF(V1096="","",EOMONTH(EDATE(Tabla1[[#This Row],[Fecha Finalización]],3),0))</f>
        <v/>
      </c>
      <c r="BA1096" s="40"/>
      <c r="BB1096" s="40"/>
      <c r="BC1096" s="238"/>
      <c r="BD1096" s="235" t="str">
        <f>IF(F1096="","",Tabla1[[#This Row],[sem 01]]&amp;Tabla1[[#This Row],[sem 02]]&amp;Tabla1[[#This Row],[sem 03]])</f>
        <v/>
      </c>
      <c r="BE1096" s="236"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12"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12"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12" t="str">
        <f>IF(Tabla1[[#This Row],[Fecha Inicio grupo]]="","",IFERROR(VLOOKUP(Tabla1[[#This Row],[Mes de Alta como miembro]],Parámetros!$AM$2:$AN$16,2,0),"01/01/1900"))</f>
        <v/>
      </c>
    </row>
    <row r="1097" spans="1:63" ht="15" customHeight="1">
      <c r="A1097" s="69">
        <v>1094</v>
      </c>
      <c r="B1097" s="147"/>
      <c r="C1097" s="148"/>
      <c r="D1097" s="43"/>
      <c r="E1097" s="149"/>
      <c r="F1097" s="208"/>
      <c r="G1097" s="46"/>
      <c r="H1097" s="166"/>
      <c r="I1097" s="150"/>
      <c r="J1097" s="148"/>
      <c r="K1097" s="169"/>
      <c r="L1097" s="152"/>
      <c r="M1097" s="151"/>
      <c r="N1097" s="240" t="str">
        <f ca="1">IF(Tabla1[[#This Row],[Fecha de nac]]="","",IF(Tabla1[[#This Row],[Fecha Finalización]] &gt;=TODAY(), DATEDIF(Tabla1[[#This Row],[Fecha de nac]],TODAY(),"y"), ROUNDDOWN((Tabla1[[#This Row],[Fecha Finalización]] -Tabla1[[#This Row],[Fecha de nac]])/365,0)))</f>
        <v/>
      </c>
      <c r="O1097" s="172"/>
      <c r="P1097" s="153"/>
      <c r="Q1097" s="154"/>
      <c r="R1097" s="155"/>
      <c r="S1097" s="155"/>
      <c r="T1097" s="155"/>
      <c r="U1097" s="244" t="str">
        <f>IF(F1097="","",Tabla1[[#This Row],[Fecha Inicio grupo]]+3*7-7)</f>
        <v/>
      </c>
      <c r="V1097" s="245" t="str">
        <f>IF(F1097="","",EDATE(Tabla1[[#This Row],[Fecha Inicio grupo]],3))</f>
        <v/>
      </c>
      <c r="W1097" s="30"/>
      <c r="X1097" s="30"/>
      <c r="Y1097" s="156"/>
      <c r="Z1097" s="156"/>
      <c r="AA1097" s="156"/>
      <c r="AB1097" s="156"/>
      <c r="AC1097" s="156"/>
      <c r="AD1097" s="156"/>
      <c r="AE1097" s="156"/>
      <c r="AF1097" s="156"/>
      <c r="AG1097" s="156"/>
      <c r="AH1097" s="233"/>
      <c r="AI1097" s="233"/>
      <c r="AJ1097" s="234"/>
      <c r="AK1097" s="233"/>
      <c r="AL1097" s="233"/>
      <c r="AM1097" s="233"/>
      <c r="AN1097" s="233"/>
      <c r="AO1097" s="146"/>
      <c r="AP1097" s="247" t="str">
        <f>IF(F1097="","",IFERROR(VLOOKUP(SUBSTITUTE(SUBSTITUTE(Tabla1[[#This Row],[Uso Sistemas]],"T","P"),"N","F"),Parámetros!$M$2:$N$17,2,0),"Completar hasta 3ra sem. para evaluar a Probacionista"))</f>
        <v/>
      </c>
      <c r="AQ1097" s="157"/>
      <c r="AR1097" s="157"/>
      <c r="AS1097" s="157"/>
      <c r="AT1097" s="30"/>
      <c r="AU1097" s="56" t="str">
        <f>CONCATENATE(Tabla1[[#This Row],[sem 01]],Tabla1[[#This Row],[sem 02]],Tabla1[[#This Row],[sem 03]])</f>
        <v/>
      </c>
      <c r="AV1097" s="56"/>
      <c r="AW1097" s="56"/>
      <c r="AX1097" s="249" t="str">
        <f>IF(V1097="","",EOMONTH(EDATE(Tabla1[[#This Row],[Fecha Finalización]],2),0))</f>
        <v/>
      </c>
      <c r="AY1097" s="157"/>
      <c r="AZ1097" s="250" t="str">
        <f>IF(V1097="","",EOMONTH(EDATE(Tabla1[[#This Row],[Fecha Finalización]],3),0))</f>
        <v/>
      </c>
      <c r="BA1097" s="40"/>
      <c r="BB1097" s="40"/>
      <c r="BC1097" s="238"/>
      <c r="BD1097" s="235" t="str">
        <f>IF(F1097="","",Tabla1[[#This Row],[sem 01]]&amp;Tabla1[[#This Row],[sem 02]]&amp;Tabla1[[#This Row],[sem 03]])</f>
        <v/>
      </c>
      <c r="BE1097" s="236"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12"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12"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12" t="str">
        <f>IF(Tabla1[[#This Row],[Fecha Inicio grupo]]="","",IFERROR(VLOOKUP(Tabla1[[#This Row],[Mes de Alta como miembro]],Parámetros!$AM$2:$AN$16,2,0),"01/01/1900"))</f>
        <v/>
      </c>
    </row>
    <row r="1098" spans="1:63" ht="15" customHeight="1">
      <c r="A1098" s="69">
        <v>1095</v>
      </c>
      <c r="B1098" s="147"/>
      <c r="C1098" s="148"/>
      <c r="D1098" s="43"/>
      <c r="E1098" s="149"/>
      <c r="F1098" s="208"/>
      <c r="G1098" s="46"/>
      <c r="H1098" s="166"/>
      <c r="I1098" s="150"/>
      <c r="J1098" s="148"/>
      <c r="K1098" s="169"/>
      <c r="L1098" s="152"/>
      <c r="M1098" s="151"/>
      <c r="N1098" s="240" t="str">
        <f ca="1">IF(Tabla1[[#This Row],[Fecha de nac]]="","",IF(Tabla1[[#This Row],[Fecha Finalización]] &gt;=TODAY(), DATEDIF(Tabla1[[#This Row],[Fecha de nac]],TODAY(),"y"), ROUNDDOWN((Tabla1[[#This Row],[Fecha Finalización]] -Tabla1[[#This Row],[Fecha de nac]])/365,0)))</f>
        <v/>
      </c>
      <c r="O1098" s="172"/>
      <c r="P1098" s="153"/>
      <c r="Q1098" s="154"/>
      <c r="R1098" s="155"/>
      <c r="S1098" s="155"/>
      <c r="T1098" s="155"/>
      <c r="U1098" s="244" t="str">
        <f>IF(F1098="","",Tabla1[[#This Row],[Fecha Inicio grupo]]+3*7-7)</f>
        <v/>
      </c>
      <c r="V1098" s="245" t="str">
        <f>IF(F1098="","",EDATE(Tabla1[[#This Row],[Fecha Inicio grupo]],3))</f>
        <v/>
      </c>
      <c r="W1098" s="30"/>
      <c r="X1098" s="30"/>
      <c r="Y1098" s="156"/>
      <c r="Z1098" s="156"/>
      <c r="AA1098" s="156"/>
      <c r="AB1098" s="156"/>
      <c r="AC1098" s="156"/>
      <c r="AD1098" s="156"/>
      <c r="AE1098" s="156"/>
      <c r="AF1098" s="156"/>
      <c r="AG1098" s="156"/>
      <c r="AH1098" s="233"/>
      <c r="AI1098" s="233"/>
      <c r="AJ1098" s="234"/>
      <c r="AK1098" s="233"/>
      <c r="AL1098" s="233"/>
      <c r="AM1098" s="233"/>
      <c r="AN1098" s="233"/>
      <c r="AO1098" s="146"/>
      <c r="AP1098" s="247" t="str">
        <f>IF(F1098="","",IFERROR(VLOOKUP(SUBSTITUTE(SUBSTITUTE(Tabla1[[#This Row],[Uso Sistemas]],"T","P"),"N","F"),Parámetros!$M$2:$N$17,2,0),"Completar hasta 3ra sem. para evaluar a Probacionista"))</f>
        <v/>
      </c>
      <c r="AQ1098" s="157"/>
      <c r="AR1098" s="157"/>
      <c r="AS1098" s="157"/>
      <c r="AT1098" s="30"/>
      <c r="AU1098" s="56" t="str">
        <f>CONCATENATE(Tabla1[[#This Row],[sem 01]],Tabla1[[#This Row],[sem 02]],Tabla1[[#This Row],[sem 03]])</f>
        <v/>
      </c>
      <c r="AV1098" s="56"/>
      <c r="AW1098" s="56"/>
      <c r="AX1098" s="249" t="str">
        <f>IF(V1098="","",EOMONTH(EDATE(Tabla1[[#This Row],[Fecha Finalización]],2),0))</f>
        <v/>
      </c>
      <c r="AY1098" s="157"/>
      <c r="AZ1098" s="250" t="str">
        <f>IF(V1098="","",EOMONTH(EDATE(Tabla1[[#This Row],[Fecha Finalización]],3),0))</f>
        <v/>
      </c>
      <c r="BA1098" s="40"/>
      <c r="BB1098" s="40"/>
      <c r="BC1098" s="238"/>
      <c r="BD1098" s="235" t="str">
        <f>IF(F1098="","",Tabla1[[#This Row],[sem 01]]&amp;Tabla1[[#This Row],[sem 02]]&amp;Tabla1[[#This Row],[sem 03]])</f>
        <v/>
      </c>
      <c r="BE1098" s="236"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12"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12"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12" t="str">
        <f>IF(Tabla1[[#This Row],[Fecha Inicio grupo]]="","",IFERROR(VLOOKUP(Tabla1[[#This Row],[Mes de Alta como miembro]],Parámetros!$AM$2:$AN$16,2,0),"01/01/1900"))</f>
        <v/>
      </c>
    </row>
    <row r="1099" spans="1:63" ht="15" customHeight="1">
      <c r="A1099" s="69">
        <v>1096</v>
      </c>
      <c r="B1099" s="147"/>
      <c r="C1099" s="148"/>
      <c r="D1099" s="43"/>
      <c r="E1099" s="149"/>
      <c r="F1099" s="208"/>
      <c r="G1099" s="46"/>
      <c r="H1099" s="166"/>
      <c r="I1099" s="150"/>
      <c r="J1099" s="148"/>
      <c r="K1099" s="169"/>
      <c r="L1099" s="152"/>
      <c r="M1099" s="151"/>
      <c r="N1099" s="240" t="str">
        <f ca="1">IF(Tabla1[[#This Row],[Fecha de nac]]="","",IF(Tabla1[[#This Row],[Fecha Finalización]] &gt;=TODAY(), DATEDIF(Tabla1[[#This Row],[Fecha de nac]],TODAY(),"y"), ROUNDDOWN((Tabla1[[#This Row],[Fecha Finalización]] -Tabla1[[#This Row],[Fecha de nac]])/365,0)))</f>
        <v/>
      </c>
      <c r="O1099" s="172"/>
      <c r="P1099" s="153"/>
      <c r="Q1099" s="154"/>
      <c r="R1099" s="155"/>
      <c r="S1099" s="155"/>
      <c r="T1099" s="155"/>
      <c r="U1099" s="244" t="str">
        <f>IF(F1099="","",Tabla1[[#This Row],[Fecha Inicio grupo]]+3*7-7)</f>
        <v/>
      </c>
      <c r="V1099" s="245" t="str">
        <f>IF(F1099="","",EDATE(Tabla1[[#This Row],[Fecha Inicio grupo]],3))</f>
        <v/>
      </c>
      <c r="W1099" s="30"/>
      <c r="X1099" s="30"/>
      <c r="Y1099" s="156"/>
      <c r="Z1099" s="156"/>
      <c r="AA1099" s="156"/>
      <c r="AB1099" s="156"/>
      <c r="AC1099" s="156"/>
      <c r="AD1099" s="156"/>
      <c r="AE1099" s="156"/>
      <c r="AF1099" s="156"/>
      <c r="AG1099" s="156"/>
      <c r="AH1099" s="233"/>
      <c r="AI1099" s="233"/>
      <c r="AJ1099" s="234"/>
      <c r="AK1099" s="233"/>
      <c r="AL1099" s="233"/>
      <c r="AM1099" s="233"/>
      <c r="AN1099" s="233"/>
      <c r="AO1099" s="146"/>
      <c r="AP1099" s="247" t="str">
        <f>IF(F1099="","",IFERROR(VLOOKUP(SUBSTITUTE(SUBSTITUTE(Tabla1[[#This Row],[Uso Sistemas]],"T","P"),"N","F"),Parámetros!$M$2:$N$17,2,0),"Completar hasta 3ra sem. para evaluar a Probacionista"))</f>
        <v/>
      </c>
      <c r="AQ1099" s="157"/>
      <c r="AR1099" s="157"/>
      <c r="AS1099" s="157"/>
      <c r="AT1099" s="30"/>
      <c r="AU1099" s="56" t="str">
        <f>CONCATENATE(Tabla1[[#This Row],[sem 01]],Tabla1[[#This Row],[sem 02]],Tabla1[[#This Row],[sem 03]])</f>
        <v/>
      </c>
      <c r="AV1099" s="56"/>
      <c r="AW1099" s="56"/>
      <c r="AX1099" s="249" t="str">
        <f>IF(V1099="","",EOMONTH(EDATE(Tabla1[[#This Row],[Fecha Finalización]],2),0))</f>
        <v/>
      </c>
      <c r="AY1099" s="157"/>
      <c r="AZ1099" s="250" t="str">
        <f>IF(V1099="","",EOMONTH(EDATE(Tabla1[[#This Row],[Fecha Finalización]],3),0))</f>
        <v/>
      </c>
      <c r="BA1099" s="40"/>
      <c r="BB1099" s="40"/>
      <c r="BC1099" s="238"/>
      <c r="BD1099" s="235" t="str">
        <f>IF(F1099="","",Tabla1[[#This Row],[sem 01]]&amp;Tabla1[[#This Row],[sem 02]]&amp;Tabla1[[#This Row],[sem 03]])</f>
        <v/>
      </c>
      <c r="BE1099" s="236"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12"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12"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12"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C99okaUZ6siTleRgM4N3BT36GRWbPoaD+Zgz6+segs4UGIVb1pOB20xm8Zn4B9g1oC4emOrqLJCaNH1k4t36Q==" saltValue="+ehiWlbSnSXMeMrlKfzJS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3"/>
  </conditionalFormatting>
  <conditionalFormatting sqref="K4:K1099">
    <cfRule type="duplicateValues" dxfId="91" priority="108"/>
  </conditionalFormatting>
  <conditionalFormatting sqref="L4:L1099">
    <cfRule type="duplicateValues" dxfId="90" priority="109"/>
  </conditionalFormatting>
  <conditionalFormatting sqref="M1 M5:M7">
    <cfRule type="expression" dxfId="89" priority="144">
      <formula>(MONTH(TODAY())=MONTH(M4))*(DAY(TODAY())=DAY(M4))</formula>
    </cfRule>
  </conditionalFormatting>
  <conditionalFormatting sqref="M4 M15">
    <cfRule type="expression" dxfId="88" priority="172">
      <formula>(MONTH(TODAY())=MONTH(M5))*(DAY(TODAY())=DAY(M5))</formula>
    </cfRule>
  </conditionalFormatting>
  <conditionalFormatting sqref="M8 M13:M14">
    <cfRule type="expression" dxfId="87" priority="268">
      <formula>(MONTH(TODAY())=MONTH(#REF!))*(DAY(TODAY())=DAY(#REF!))</formula>
    </cfRule>
  </conditionalFormatting>
  <conditionalFormatting sqref="M9:M10 M17 M22">
    <cfRule type="expression" dxfId="86" priority="133">
      <formula>(MONTH(TODAY())=MONTH(M11))*(DAY(TODAY())=DAY(M11))</formula>
    </cfRule>
  </conditionalFormatting>
  <conditionalFormatting sqref="M11:M12">
    <cfRule type="expression" dxfId="85" priority="283">
      <formula>(MONTH(TODAY())=MONTH(M14))*(DAY(TODAY())=DAY(M14))</formula>
    </cfRule>
  </conditionalFormatting>
  <conditionalFormatting sqref="M16">
    <cfRule type="expression" dxfId="84" priority="276">
      <formula>(MONTH(TODAY())=MONTH(#REF!))*(DAY(TODAY())=DAY(#REF!))</formula>
    </cfRule>
  </conditionalFormatting>
  <conditionalFormatting sqref="M18">
    <cfRule type="expression" dxfId="83" priority="280">
      <formula>(MONTH(TODAY())=MONTH(M370))*(DAY(TODAY())=DAY(M370))</formula>
    </cfRule>
  </conditionalFormatting>
  <conditionalFormatting sqref="M19">
    <cfRule type="expression" dxfId="82" priority="152">
      <formula>(MONTH(TODAY())=MONTH(M372))*(DAY(TODAY())=DAY(M372))</formula>
    </cfRule>
  </conditionalFormatting>
  <conditionalFormatting sqref="M20">
    <cfRule type="expression" dxfId="81" priority="134">
      <formula>(MONTH(TODAY())=MONTH(#REF!))*(DAY(TODAY())=DAY(#REF!))</formula>
    </cfRule>
  </conditionalFormatting>
  <conditionalFormatting sqref="M21">
    <cfRule type="expression" dxfId="80" priority="113">
      <formula>(MONTH(TODAY())=MONTH(N374))*(DAY(TODAY())=DAY(N374))</formula>
    </cfRule>
  </conditionalFormatting>
  <conditionalFormatting sqref="M23:M641">
    <cfRule type="expression" dxfId="79" priority="1">
      <formula>(MONTH(TODAY())=MONTH(M376))*(DAY(TODAY())=DAY(M376))</formula>
    </cfRule>
  </conditionalFormatting>
  <conditionalFormatting sqref="M74:M75 M77">
    <cfRule type="expression" dxfId="78" priority="105">
      <formula>(MONTH(TODAY())=MONTH(K84))*(DAY(TODAY())=DAY(K84))</formula>
    </cfRule>
  </conditionalFormatting>
  <conditionalFormatting sqref="M76">
    <cfRule type="expression" dxfId="77" priority="106">
      <formula>(MONTH(TODAY())=MONTH(K85))*(DAY(TODAY())=DAY(K85))</formula>
    </cfRule>
  </conditionalFormatting>
  <conditionalFormatting sqref="M78:M80">
    <cfRule type="expression" dxfId="76" priority="104">
      <formula>(MONTH(TODAY())=MONTH(K89))*(DAY(TODAY())=DAY(K89))</formula>
    </cfRule>
  </conditionalFormatting>
  <conditionalFormatting sqref="M81">
    <cfRule type="expression" dxfId="75" priority="102">
      <formula>(MONTH(TODAY())=MONTH(K91))*(DAY(TODAY())=DAY(K91))</formula>
    </cfRule>
  </conditionalFormatting>
  <conditionalFormatting sqref="M82">
    <cfRule type="expression" dxfId="74" priority="101">
      <formula>(MONTH(TODAY())=MONTH(#REF!))*(DAY(TODAY())=DAY(#REF!))</formula>
    </cfRule>
  </conditionalFormatting>
  <conditionalFormatting sqref="M642:M1099">
    <cfRule type="expression" dxfId="73" priority="275">
      <formula>(MONTH(TODAY())=MONTH(P1100))*(DAY(TODAY())=DAY(P1100))</formula>
    </cfRule>
  </conditionalFormatting>
  <conditionalFormatting sqref="Y1:AO2 Y3:AN3 X1100:X1048576 AA1100:AS1048576 Y4:AO1099">
    <cfRule type="beginsWith" dxfId="72" priority="137" operator="beginsWith" text="CG">
      <formula>LEFT(X1,LEN("CG"))="CG"</formula>
    </cfRule>
    <cfRule type="beginsWith" dxfId="71" priority="140" operator="beginsWith" text="T">
      <formula>LEFT(X1,LEN("T"))="T"</formula>
    </cfRule>
    <cfRule type="beginsWith" dxfId="70" priority="141" operator="beginsWith" text="P">
      <formula>LEFT(X1,LEN("P"))="P"</formula>
    </cfRule>
  </conditionalFormatting>
  <conditionalFormatting sqref="AP1:AP2 AP4:AP1099 AW1100:AY1048576">
    <cfRule type="beginsWith" dxfId="69" priority="143"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B9C948E6-FEC6-45E2-9ACD-1CDB7C05D3AC}">
          <x14:formula1>
            <xm:f>Parámetros!$AA$2:$AA$10</xm:f>
          </x14:formula1>
          <xm:sqref>P4:P1099</xm:sqref>
        </x14:dataValidation>
        <x14:dataValidation type="list" allowBlank="1" showInputMessage="1" showErrorMessage="1" xr:uid="{582920E9-CA84-4F3F-B2E6-807036D406C7}">
          <x14:formula1>
            <xm:f>Parámetros!$G$2:$G$10</xm:f>
          </x14:formula1>
          <xm:sqref>Y4:AN1099</xm:sqref>
        </x14:dataValidation>
        <x14:dataValidation type="list" allowBlank="1" showInputMessage="1" showErrorMessage="1" xr:uid="{574E30E2-6C2E-415A-8116-AC6EA272AFF3}">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AA661-FAF6-4836-A2F6-886204BAC55F}">
  <sheetPr codeName="Hoja2">
    <tabColor theme="9" tint="-0.499984740745262"/>
  </sheetPr>
  <dimension ref="A1:WVX27"/>
  <sheetViews>
    <sheetView zoomScale="85" zoomScaleNormal="85" workbookViewId="0">
      <selection activeCell="F11" sqref="F11"/>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Cajamarca</v>
      </c>
      <c r="C1" s="11"/>
      <c r="D1" s="12"/>
      <c r="E1" s="59"/>
      <c r="F1" s="59"/>
      <c r="G1" s="59"/>
      <c r="H1" s="59"/>
      <c r="I1" s="59"/>
      <c r="J1" s="59"/>
      <c r="K1" s="59"/>
      <c r="L1" s="59"/>
      <c r="M1" s="59"/>
      <c r="N1" s="59"/>
      <c r="O1" s="59"/>
      <c r="P1" s="59"/>
      <c r="Q1" s="59"/>
      <c r="R1" s="13"/>
      <c r="S1" s="323"/>
      <c r="T1" s="323"/>
      <c r="U1" s="323"/>
      <c r="V1" s="323"/>
      <c r="W1" s="323"/>
      <c r="X1" s="323"/>
      <c r="Y1" s="323"/>
      <c r="Z1" s="323"/>
      <c r="AA1" s="323"/>
      <c r="AB1" s="323"/>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323"/>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23"/>
      <c r="JM1" s="323"/>
      <c r="JN1" s="323"/>
      <c r="JO1" s="323"/>
      <c r="JP1" s="323"/>
      <c r="JQ1" s="323"/>
      <c r="JR1" s="323"/>
      <c r="JS1" s="323"/>
      <c r="JT1" s="323"/>
      <c r="JU1" s="323"/>
      <c r="JV1" s="323"/>
      <c r="JW1" s="323"/>
      <c r="JX1" s="323"/>
      <c r="JY1" s="323"/>
      <c r="JZ1" s="323"/>
      <c r="KA1" s="323"/>
      <c r="KB1" s="323"/>
      <c r="KC1" s="323"/>
      <c r="KD1" s="323"/>
      <c r="KE1" s="323"/>
      <c r="KF1" s="323"/>
      <c r="KG1" s="323"/>
      <c r="KH1" s="323"/>
      <c r="KI1" s="323"/>
      <c r="KJ1" s="323"/>
      <c r="KK1" s="323"/>
      <c r="KL1" s="323"/>
      <c r="KM1" s="323"/>
      <c r="KN1" s="323"/>
      <c r="KO1" s="323"/>
      <c r="KP1" s="323"/>
      <c r="KQ1" s="323"/>
      <c r="KR1" s="323"/>
      <c r="KS1" s="323"/>
      <c r="KT1" s="323"/>
      <c r="KU1" s="323"/>
      <c r="KV1" s="323"/>
      <c r="KW1" s="323"/>
      <c r="KX1" s="323"/>
      <c r="KY1" s="323"/>
      <c r="KZ1" s="323"/>
      <c r="LA1" s="323"/>
      <c r="LB1" s="323"/>
      <c r="LC1" s="323"/>
      <c r="LD1" s="323"/>
      <c r="LE1" s="323"/>
      <c r="LF1" s="323"/>
      <c r="LG1" s="323"/>
      <c r="LH1" s="323"/>
      <c r="LI1" s="323"/>
      <c r="LJ1" s="323"/>
      <c r="LK1" s="323"/>
      <c r="LL1" s="323"/>
      <c r="LM1" s="323"/>
      <c r="LN1" s="323"/>
      <c r="LO1" s="323"/>
      <c r="LP1" s="323"/>
      <c r="LQ1" s="323"/>
      <c r="LR1" s="323"/>
      <c r="LS1" s="323"/>
      <c r="LT1" s="323"/>
      <c r="LU1" s="323"/>
      <c r="LV1" s="323"/>
      <c r="LW1" s="323"/>
      <c r="LX1" s="323"/>
      <c r="LY1" s="323"/>
      <c r="LZ1" s="323"/>
      <c r="MA1" s="323"/>
      <c r="MB1" s="323"/>
      <c r="MC1" s="323"/>
      <c r="MD1" s="323"/>
      <c r="ME1" s="323"/>
      <c r="MF1" s="323"/>
      <c r="MG1" s="323"/>
      <c r="MH1" s="323"/>
      <c r="MI1" s="323"/>
      <c r="MJ1" s="323"/>
      <c r="MK1" s="323"/>
      <c r="ML1" s="323"/>
      <c r="MM1" s="323"/>
      <c r="MN1" s="323"/>
      <c r="MO1" s="323"/>
      <c r="MP1" s="323"/>
      <c r="MQ1" s="323"/>
      <c r="MR1" s="323"/>
      <c r="MS1" s="323"/>
      <c r="MT1" s="323"/>
      <c r="MU1" s="323"/>
      <c r="MV1" s="323"/>
      <c r="MW1" s="323"/>
      <c r="MX1" s="323"/>
      <c r="MY1" s="323"/>
      <c r="MZ1" s="323"/>
      <c r="NA1" s="323"/>
      <c r="NB1" s="323"/>
      <c r="NC1" s="323"/>
      <c r="ND1" s="323"/>
      <c r="NE1" s="323"/>
      <c r="NF1" s="323"/>
      <c r="NG1" s="323"/>
      <c r="NH1" s="323"/>
      <c r="NI1" s="323"/>
      <c r="NJ1" s="323"/>
      <c r="NK1" s="323"/>
      <c r="NL1" s="323"/>
      <c r="NM1" s="323"/>
      <c r="NN1" s="323"/>
      <c r="NO1" s="323"/>
      <c r="NP1" s="323"/>
      <c r="NQ1" s="323"/>
      <c r="NR1" s="323"/>
      <c r="NS1" s="323"/>
      <c r="NT1" s="323"/>
      <c r="NU1" s="323"/>
      <c r="NV1" s="323"/>
      <c r="NW1" s="323"/>
      <c r="NX1" s="323"/>
      <c r="NY1" s="323"/>
      <c r="NZ1" s="323"/>
      <c r="OA1" s="323"/>
      <c r="OB1" s="323"/>
      <c r="OC1" s="323"/>
      <c r="OD1" s="323"/>
      <c r="OE1" s="323"/>
      <c r="OF1" s="323"/>
      <c r="OG1" s="323"/>
      <c r="OH1" s="323"/>
      <c r="OI1" s="323"/>
      <c r="OJ1" s="323"/>
      <c r="OK1" s="323"/>
      <c r="OL1" s="323"/>
      <c r="OM1" s="323"/>
      <c r="ON1" s="323"/>
      <c r="OO1" s="323"/>
      <c r="OP1" s="323"/>
      <c r="OQ1" s="323"/>
      <c r="OR1" s="323"/>
      <c r="OS1" s="323"/>
      <c r="OT1" s="323"/>
      <c r="OU1" s="323"/>
      <c r="OV1" s="323"/>
      <c r="OW1" s="323"/>
      <c r="OX1" s="323"/>
      <c r="OY1" s="323"/>
      <c r="OZ1" s="323"/>
      <c r="PA1" s="323"/>
      <c r="PB1" s="323"/>
      <c r="PC1" s="323"/>
      <c r="PD1" s="323"/>
      <c r="PE1" s="323"/>
      <c r="PF1" s="323"/>
      <c r="PG1" s="323"/>
      <c r="PH1" s="323"/>
      <c r="PI1" s="323"/>
      <c r="PJ1" s="323"/>
      <c r="PK1" s="323"/>
      <c r="PL1" s="323"/>
      <c r="PM1" s="323"/>
      <c r="PN1" s="323"/>
      <c r="PO1" s="323"/>
      <c r="PP1" s="323"/>
      <c r="PQ1" s="323"/>
      <c r="PR1" s="323"/>
      <c r="PS1" s="323"/>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23"/>
      <c r="TI1" s="323"/>
      <c r="TJ1" s="323"/>
      <c r="TK1" s="323"/>
      <c r="TL1" s="323"/>
      <c r="TM1" s="323"/>
      <c r="TN1" s="323"/>
      <c r="TO1" s="323"/>
      <c r="TP1" s="323"/>
      <c r="TQ1" s="323"/>
      <c r="TR1" s="323"/>
      <c r="TS1" s="323"/>
      <c r="TT1" s="323"/>
      <c r="TU1" s="323"/>
      <c r="TV1" s="323"/>
      <c r="TW1" s="323"/>
      <c r="TX1" s="323"/>
      <c r="TY1" s="323"/>
      <c r="TZ1" s="323"/>
      <c r="UA1" s="323"/>
      <c r="UB1" s="323"/>
      <c r="UC1" s="323"/>
      <c r="UD1" s="323"/>
      <c r="UE1" s="323"/>
      <c r="UF1" s="323"/>
      <c r="UG1" s="323"/>
      <c r="UH1" s="323"/>
      <c r="UI1" s="323"/>
      <c r="UJ1" s="323"/>
      <c r="UK1" s="323"/>
      <c r="UL1" s="323"/>
      <c r="UM1" s="323"/>
      <c r="UN1" s="323"/>
      <c r="UO1" s="323"/>
      <c r="UP1" s="323"/>
      <c r="UQ1" s="323"/>
      <c r="UR1" s="323"/>
      <c r="US1" s="323"/>
      <c r="UT1" s="323"/>
      <c r="UU1" s="323"/>
      <c r="UV1" s="323"/>
      <c r="UW1" s="323"/>
      <c r="UX1" s="323"/>
      <c r="UY1" s="323"/>
      <c r="UZ1" s="323"/>
      <c r="VA1" s="323"/>
      <c r="VB1" s="323"/>
      <c r="VC1" s="323"/>
      <c r="VD1" s="323"/>
      <c r="VE1" s="323"/>
      <c r="VF1" s="323"/>
      <c r="VG1" s="323"/>
      <c r="VH1" s="323"/>
      <c r="VI1" s="323"/>
      <c r="VJ1" s="323"/>
      <c r="VK1" s="323"/>
      <c r="VL1" s="323"/>
      <c r="VM1" s="323"/>
      <c r="VN1" s="323"/>
      <c r="VO1" s="323"/>
      <c r="VP1" s="323"/>
      <c r="VQ1" s="323"/>
      <c r="VR1" s="323"/>
      <c r="VS1" s="323"/>
      <c r="VT1" s="323"/>
      <c r="VU1" s="323"/>
      <c r="VV1" s="323"/>
      <c r="VW1" s="323"/>
      <c r="VX1" s="323"/>
      <c r="VY1" s="323"/>
      <c r="VZ1" s="323"/>
      <c r="WA1" s="323"/>
      <c r="WB1" s="323"/>
      <c r="WC1" s="323"/>
      <c r="WD1" s="323"/>
      <c r="WE1" s="323"/>
      <c r="WF1" s="323"/>
      <c r="WG1" s="323"/>
      <c r="WH1" s="323"/>
      <c r="WI1" s="323"/>
      <c r="WJ1" s="323"/>
      <c r="WK1" s="323"/>
      <c r="WL1" s="323"/>
      <c r="WM1" s="323"/>
      <c r="WN1" s="323"/>
      <c r="WO1" s="323"/>
      <c r="WP1" s="323"/>
      <c r="WQ1" s="323"/>
      <c r="WR1" s="323"/>
      <c r="WS1" s="323"/>
      <c r="WT1" s="323"/>
      <c r="WU1" s="323"/>
      <c r="WV1" s="323"/>
      <c r="WW1" s="323"/>
      <c r="WX1" s="323"/>
      <c r="WY1" s="323"/>
      <c r="WZ1" s="323"/>
      <c r="XA1" s="323"/>
      <c r="XB1" s="323"/>
      <c r="XC1" s="323"/>
      <c r="XD1" s="323"/>
      <c r="XE1" s="323"/>
      <c r="XF1" s="323"/>
      <c r="XG1" s="323"/>
      <c r="XH1" s="323"/>
      <c r="XI1" s="323"/>
      <c r="XJ1" s="323"/>
      <c r="XK1" s="323"/>
      <c r="XL1" s="323"/>
      <c r="XM1" s="323"/>
      <c r="XN1" s="323"/>
      <c r="XO1" s="323"/>
      <c r="XP1" s="323"/>
      <c r="XQ1" s="323"/>
      <c r="XR1" s="323"/>
      <c r="XS1" s="323"/>
      <c r="XT1" s="323"/>
      <c r="XU1" s="323"/>
      <c r="XV1" s="323"/>
      <c r="XW1" s="323"/>
      <c r="XX1" s="323"/>
      <c r="XY1" s="323"/>
      <c r="XZ1" s="323"/>
      <c r="YA1" s="323"/>
      <c r="YB1" s="323"/>
      <c r="YC1" s="323"/>
      <c r="YD1" s="323"/>
      <c r="YE1" s="323"/>
      <c r="YF1" s="323"/>
      <c r="YG1" s="323"/>
      <c r="YH1" s="323"/>
      <c r="YI1" s="323"/>
      <c r="YJ1" s="323"/>
      <c r="YK1" s="323"/>
      <c r="YL1" s="323"/>
      <c r="YM1" s="323"/>
      <c r="YN1" s="323"/>
      <c r="YO1" s="323"/>
      <c r="YP1" s="323"/>
      <c r="YQ1" s="323"/>
      <c r="YR1" s="323"/>
      <c r="YS1" s="323"/>
      <c r="YT1" s="323"/>
      <c r="YU1" s="323"/>
      <c r="YV1" s="323"/>
      <c r="YW1" s="323"/>
      <c r="YX1" s="323"/>
      <c r="YY1" s="323"/>
      <c r="YZ1" s="323"/>
      <c r="ZA1" s="323"/>
      <c r="ZB1" s="323"/>
      <c r="ZC1" s="323"/>
      <c r="ZD1" s="323"/>
      <c r="ZE1" s="323"/>
      <c r="ZF1" s="323"/>
      <c r="ZG1" s="323"/>
      <c r="ZH1" s="323"/>
      <c r="ZI1" s="323"/>
      <c r="ZJ1" s="323"/>
      <c r="ZK1" s="323"/>
      <c r="ZL1" s="323"/>
      <c r="ZM1" s="323"/>
      <c r="ZN1" s="323"/>
      <c r="ZO1" s="323"/>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23"/>
      <c r="ADE1" s="323"/>
      <c r="ADF1" s="323"/>
      <c r="ADG1" s="323"/>
      <c r="ADH1" s="323"/>
      <c r="ADI1" s="323"/>
      <c r="ADJ1" s="323"/>
      <c r="ADK1" s="323"/>
      <c r="ADL1" s="323"/>
      <c r="ADM1" s="323"/>
      <c r="ADN1" s="323"/>
      <c r="ADO1" s="323"/>
      <c r="ADP1" s="323"/>
      <c r="ADQ1" s="323"/>
      <c r="ADR1" s="323"/>
      <c r="ADS1" s="323"/>
      <c r="ADT1" s="323"/>
      <c r="ADU1" s="323"/>
      <c r="ADV1" s="323"/>
      <c r="ADW1" s="323"/>
      <c r="ADX1" s="323"/>
      <c r="ADY1" s="323"/>
      <c r="ADZ1" s="323"/>
      <c r="AEA1" s="323"/>
      <c r="AEB1" s="323"/>
      <c r="AEC1" s="323"/>
      <c r="AED1" s="323"/>
      <c r="AEE1" s="323"/>
      <c r="AEF1" s="323"/>
      <c r="AEG1" s="323"/>
      <c r="AEH1" s="323"/>
      <c r="AEI1" s="323"/>
      <c r="AEJ1" s="323"/>
      <c r="AEK1" s="323"/>
      <c r="AEL1" s="323"/>
      <c r="AEM1" s="323"/>
      <c r="AEN1" s="323"/>
      <c r="AEO1" s="323"/>
      <c r="AEP1" s="323"/>
      <c r="AEQ1" s="323"/>
      <c r="AER1" s="323"/>
      <c r="AES1" s="323"/>
      <c r="AET1" s="323"/>
      <c r="AEU1" s="323"/>
      <c r="AEV1" s="323"/>
      <c r="AEW1" s="323"/>
      <c r="AEX1" s="323"/>
      <c r="AEY1" s="323"/>
      <c r="AEZ1" s="323"/>
      <c r="AFA1" s="323"/>
      <c r="AFB1" s="323"/>
      <c r="AFC1" s="323"/>
      <c r="AFD1" s="323"/>
      <c r="AFE1" s="323"/>
      <c r="AFF1" s="323"/>
      <c r="AFG1" s="323"/>
      <c r="AFH1" s="323"/>
      <c r="AFI1" s="323"/>
      <c r="AFJ1" s="323"/>
      <c r="AFK1" s="323"/>
      <c r="AFL1" s="323"/>
      <c r="AFM1" s="323"/>
      <c r="AFN1" s="323"/>
      <c r="AFO1" s="323"/>
      <c r="AFP1" s="323"/>
      <c r="AFQ1" s="323"/>
      <c r="AFR1" s="323"/>
      <c r="AFS1" s="323"/>
      <c r="AFT1" s="323"/>
      <c r="AFU1" s="323"/>
      <c r="AFV1" s="323"/>
      <c r="AFW1" s="323"/>
      <c r="AFX1" s="323"/>
      <c r="AFY1" s="323"/>
      <c r="AFZ1" s="323"/>
      <c r="AGA1" s="323"/>
      <c r="AGB1" s="323"/>
      <c r="AGC1" s="323"/>
      <c r="AGD1" s="323"/>
      <c r="AGE1" s="323"/>
      <c r="AGF1" s="323"/>
      <c r="AGG1" s="323"/>
      <c r="AGH1" s="323"/>
      <c r="AGI1" s="323"/>
      <c r="AGJ1" s="323"/>
      <c r="AGK1" s="323"/>
      <c r="AGL1" s="323"/>
      <c r="AGM1" s="323"/>
      <c r="AGN1" s="323"/>
      <c r="AGO1" s="323"/>
      <c r="AGP1" s="323"/>
      <c r="AGQ1" s="323"/>
      <c r="AGR1" s="323"/>
      <c r="AGS1" s="323"/>
      <c r="AGT1" s="323"/>
      <c r="AGU1" s="323"/>
      <c r="AGV1" s="323"/>
      <c r="AGW1" s="323"/>
      <c r="AGX1" s="323"/>
      <c r="AGY1" s="323"/>
      <c r="AGZ1" s="323"/>
      <c r="AHA1" s="323"/>
      <c r="AHB1" s="323"/>
      <c r="AHC1" s="323"/>
      <c r="AHD1" s="323"/>
      <c r="AHE1" s="323"/>
      <c r="AHF1" s="323"/>
      <c r="AHG1" s="323"/>
      <c r="AHH1" s="323"/>
      <c r="AHI1" s="323"/>
      <c r="AHJ1" s="323"/>
      <c r="AHK1" s="323"/>
      <c r="AHL1" s="323"/>
      <c r="AHM1" s="323"/>
      <c r="AHN1" s="323"/>
      <c r="AHO1" s="323"/>
      <c r="AHP1" s="323"/>
      <c r="AHQ1" s="323"/>
      <c r="AHR1" s="323"/>
      <c r="AHS1" s="323"/>
      <c r="AHT1" s="323"/>
      <c r="AHU1" s="323"/>
      <c r="AHV1" s="323"/>
      <c r="AHW1" s="323"/>
      <c r="AHX1" s="323"/>
      <c r="AHY1" s="323"/>
      <c r="AHZ1" s="323"/>
      <c r="AIA1" s="323"/>
      <c r="AIB1" s="323"/>
      <c r="AIC1" s="323"/>
      <c r="AID1" s="323"/>
      <c r="AIE1" s="323"/>
      <c r="AIF1" s="323"/>
      <c r="AIG1" s="323"/>
      <c r="AIH1" s="323"/>
      <c r="AII1" s="323"/>
      <c r="AIJ1" s="323"/>
      <c r="AIK1" s="323"/>
      <c r="AIL1" s="323"/>
      <c r="AIM1" s="323"/>
      <c r="AIN1" s="323"/>
      <c r="AIO1" s="323"/>
      <c r="AIP1" s="323"/>
      <c r="AIQ1" s="323"/>
      <c r="AIR1" s="323"/>
      <c r="AIS1" s="323"/>
      <c r="AIT1" s="323"/>
      <c r="AIU1" s="323"/>
      <c r="AIV1" s="323"/>
      <c r="AIW1" s="323"/>
      <c r="AIX1" s="323"/>
      <c r="AIY1" s="323"/>
      <c r="AIZ1" s="323"/>
      <c r="AJA1" s="323"/>
      <c r="AJB1" s="323"/>
      <c r="AJC1" s="323"/>
      <c r="AJD1" s="323"/>
      <c r="AJE1" s="323"/>
      <c r="AJF1" s="323"/>
      <c r="AJG1" s="323"/>
      <c r="AJH1" s="323"/>
      <c r="AJI1" s="323"/>
      <c r="AJJ1" s="323"/>
      <c r="AJK1" s="323"/>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23"/>
      <c r="ANA1" s="323"/>
      <c r="ANB1" s="323"/>
      <c r="ANC1" s="323"/>
      <c r="AND1" s="323"/>
      <c r="ANE1" s="323"/>
      <c r="ANF1" s="323"/>
      <c r="ANG1" s="323"/>
      <c r="ANH1" s="323"/>
      <c r="ANI1" s="323"/>
      <c r="ANJ1" s="323"/>
      <c r="ANK1" s="323"/>
      <c r="ANL1" s="323"/>
      <c r="ANM1" s="323"/>
      <c r="ANN1" s="323"/>
      <c r="ANO1" s="323"/>
      <c r="ANP1" s="323"/>
      <c r="ANQ1" s="323"/>
      <c r="ANR1" s="323"/>
      <c r="ANS1" s="323"/>
      <c r="ANT1" s="323"/>
      <c r="ANU1" s="323"/>
      <c r="ANV1" s="323"/>
      <c r="ANW1" s="323"/>
      <c r="ANX1" s="323"/>
      <c r="ANY1" s="323"/>
      <c r="ANZ1" s="323"/>
      <c r="AOA1" s="323"/>
      <c r="AOB1" s="323"/>
      <c r="AOC1" s="323"/>
      <c r="AOD1" s="323"/>
      <c r="AOE1" s="323"/>
      <c r="AOF1" s="323"/>
      <c r="AOG1" s="323"/>
      <c r="AOH1" s="323"/>
      <c r="AOI1" s="323"/>
      <c r="AOJ1" s="323"/>
      <c r="AOK1" s="323"/>
      <c r="AOL1" s="323"/>
      <c r="AOM1" s="323"/>
      <c r="AON1" s="323"/>
      <c r="AOO1" s="323"/>
      <c r="AOP1" s="323"/>
      <c r="AOQ1" s="323"/>
      <c r="AOR1" s="323"/>
      <c r="AOS1" s="323"/>
      <c r="AOT1" s="323"/>
      <c r="AOU1" s="323"/>
      <c r="AOV1" s="323"/>
      <c r="AOW1" s="323"/>
      <c r="AOX1" s="323"/>
      <c r="AOY1" s="323"/>
      <c r="AOZ1" s="323"/>
      <c r="APA1" s="323"/>
      <c r="APB1" s="323"/>
      <c r="APC1" s="323"/>
      <c r="APD1" s="323"/>
      <c r="APE1" s="323"/>
      <c r="APF1" s="323"/>
      <c r="APG1" s="323"/>
      <c r="APH1" s="323"/>
      <c r="API1" s="323"/>
      <c r="APJ1" s="323"/>
      <c r="APK1" s="323"/>
      <c r="APL1" s="323"/>
      <c r="APM1" s="323"/>
      <c r="APN1" s="323"/>
      <c r="APO1" s="323"/>
      <c r="APP1" s="323"/>
      <c r="APQ1" s="323"/>
      <c r="APR1" s="323"/>
      <c r="APS1" s="323"/>
      <c r="APT1" s="323"/>
      <c r="APU1" s="323"/>
      <c r="APV1" s="323"/>
      <c r="APW1" s="323"/>
      <c r="APX1" s="323"/>
      <c r="APY1" s="323"/>
      <c r="APZ1" s="323"/>
      <c r="AQA1" s="323"/>
      <c r="AQB1" s="323"/>
      <c r="AQC1" s="323"/>
      <c r="AQD1" s="323"/>
      <c r="AQE1" s="323"/>
      <c r="AQF1" s="323"/>
      <c r="AQG1" s="323"/>
      <c r="AQH1" s="323"/>
      <c r="AQI1" s="323"/>
      <c r="AQJ1" s="323"/>
      <c r="AQK1" s="323"/>
      <c r="AQL1" s="323"/>
      <c r="AQM1" s="323"/>
      <c r="AQN1" s="323"/>
      <c r="AQO1" s="323"/>
      <c r="AQP1" s="323"/>
      <c r="AQQ1" s="323"/>
      <c r="AQR1" s="323"/>
      <c r="AQS1" s="323"/>
      <c r="AQT1" s="323"/>
      <c r="AQU1" s="323"/>
      <c r="AQV1" s="323"/>
      <c r="AQW1" s="323"/>
      <c r="AQX1" s="323"/>
      <c r="AQY1" s="323"/>
      <c r="AQZ1" s="323"/>
      <c r="ARA1" s="323"/>
      <c r="ARB1" s="323"/>
      <c r="ARC1" s="323"/>
      <c r="ARD1" s="323"/>
      <c r="ARE1" s="323"/>
      <c r="ARF1" s="323"/>
      <c r="ARG1" s="323"/>
      <c r="ARH1" s="323"/>
      <c r="ARI1" s="323"/>
      <c r="ARJ1" s="323"/>
      <c r="ARK1" s="323"/>
      <c r="ARL1" s="323"/>
      <c r="ARM1" s="323"/>
      <c r="ARN1" s="323"/>
      <c r="ARO1" s="323"/>
      <c r="ARP1" s="323"/>
      <c r="ARQ1" s="323"/>
      <c r="ARR1" s="323"/>
      <c r="ARS1" s="323"/>
      <c r="ART1" s="323"/>
      <c r="ARU1" s="323"/>
      <c r="ARV1" s="323"/>
      <c r="ARW1" s="323"/>
      <c r="ARX1" s="323"/>
      <c r="ARY1" s="323"/>
      <c r="ARZ1" s="323"/>
      <c r="ASA1" s="323"/>
      <c r="ASB1" s="323"/>
      <c r="ASC1" s="323"/>
      <c r="ASD1" s="323"/>
      <c r="ASE1" s="323"/>
      <c r="ASF1" s="323"/>
      <c r="ASG1" s="323"/>
      <c r="ASH1" s="323"/>
      <c r="ASI1" s="323"/>
      <c r="ASJ1" s="323"/>
      <c r="ASK1" s="323"/>
      <c r="ASL1" s="323"/>
      <c r="ASM1" s="323"/>
      <c r="ASN1" s="323"/>
      <c r="ASO1" s="323"/>
      <c r="ASP1" s="323"/>
      <c r="ASQ1" s="323"/>
      <c r="ASR1" s="323"/>
      <c r="ASS1" s="323"/>
      <c r="AST1" s="323"/>
      <c r="ASU1" s="323"/>
      <c r="ASV1" s="323"/>
      <c r="ASW1" s="323"/>
      <c r="ASX1" s="323"/>
      <c r="ASY1" s="323"/>
      <c r="ASZ1" s="323"/>
      <c r="ATA1" s="323"/>
      <c r="ATB1" s="323"/>
      <c r="ATC1" s="323"/>
      <c r="ATD1" s="323"/>
      <c r="ATE1" s="323"/>
      <c r="ATF1" s="323"/>
      <c r="ATG1" s="323"/>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23"/>
      <c r="AWW1" s="323"/>
      <c r="AWX1" s="323"/>
      <c r="AWY1" s="323"/>
      <c r="AWZ1" s="323"/>
      <c r="AXA1" s="323"/>
      <c r="AXB1" s="323"/>
      <c r="AXC1" s="323"/>
      <c r="AXD1" s="323"/>
      <c r="AXE1" s="323"/>
      <c r="AXF1" s="323"/>
      <c r="AXG1" s="323"/>
      <c r="AXH1" s="323"/>
      <c r="AXI1" s="323"/>
      <c r="AXJ1" s="323"/>
      <c r="AXK1" s="323"/>
      <c r="AXL1" s="323"/>
      <c r="AXM1" s="323"/>
      <c r="AXN1" s="323"/>
      <c r="AXO1" s="323"/>
      <c r="AXP1" s="323"/>
      <c r="AXQ1" s="323"/>
      <c r="AXR1" s="323"/>
      <c r="AXS1" s="323"/>
      <c r="AXT1" s="323"/>
      <c r="AXU1" s="323"/>
      <c r="AXV1" s="323"/>
      <c r="AXW1" s="323"/>
      <c r="AXX1" s="323"/>
      <c r="AXY1" s="323"/>
      <c r="AXZ1" s="323"/>
      <c r="AYA1" s="323"/>
      <c r="AYB1" s="323"/>
      <c r="AYC1" s="323"/>
      <c r="AYD1" s="323"/>
      <c r="AYE1" s="323"/>
      <c r="AYF1" s="323"/>
      <c r="AYG1" s="323"/>
      <c r="AYH1" s="323"/>
      <c r="AYI1" s="323"/>
      <c r="AYJ1" s="323"/>
      <c r="AYK1" s="323"/>
      <c r="AYL1" s="323"/>
      <c r="AYM1" s="323"/>
      <c r="AYN1" s="323"/>
      <c r="AYO1" s="323"/>
      <c r="AYP1" s="323"/>
      <c r="AYQ1" s="323"/>
      <c r="AYR1" s="323"/>
      <c r="AYS1" s="323"/>
      <c r="AYT1" s="323"/>
      <c r="AYU1" s="323"/>
      <c r="AYV1" s="323"/>
      <c r="AYW1" s="323"/>
      <c r="AYX1" s="323"/>
      <c r="AYY1" s="323"/>
      <c r="AYZ1" s="323"/>
      <c r="AZA1" s="323"/>
      <c r="AZB1" s="323"/>
      <c r="AZC1" s="323"/>
      <c r="AZD1" s="323"/>
      <c r="AZE1" s="323"/>
      <c r="AZF1" s="323"/>
      <c r="AZG1" s="323"/>
      <c r="AZH1" s="323"/>
      <c r="AZI1" s="323"/>
      <c r="AZJ1" s="323"/>
      <c r="AZK1" s="323"/>
      <c r="AZL1" s="323"/>
      <c r="AZM1" s="323"/>
      <c r="AZN1" s="323"/>
      <c r="AZO1" s="323"/>
      <c r="AZP1" s="323"/>
      <c r="AZQ1" s="323"/>
      <c r="AZR1" s="323"/>
      <c r="AZS1" s="323"/>
      <c r="AZT1" s="323"/>
      <c r="AZU1" s="323"/>
      <c r="AZV1" s="323"/>
      <c r="AZW1" s="323"/>
      <c r="AZX1" s="323"/>
      <c r="AZY1" s="323"/>
      <c r="AZZ1" s="323"/>
      <c r="BAA1" s="323"/>
      <c r="BAB1" s="323"/>
      <c r="BAC1" s="323"/>
      <c r="BAD1" s="323"/>
      <c r="BAE1" s="323"/>
      <c r="BAF1" s="323"/>
      <c r="BAG1" s="323"/>
      <c r="BAH1" s="323"/>
      <c r="BAI1" s="323"/>
      <c r="BAJ1" s="323"/>
      <c r="BAK1" s="323"/>
      <c r="BAL1" s="323"/>
      <c r="BAM1" s="323"/>
      <c r="BAN1" s="323"/>
      <c r="BAO1" s="323"/>
      <c r="BAP1" s="323"/>
      <c r="BAQ1" s="323"/>
      <c r="BAR1" s="323"/>
      <c r="BAS1" s="323"/>
      <c r="BAT1" s="323"/>
      <c r="BAU1" s="323"/>
      <c r="BAV1" s="323"/>
      <c r="BAW1" s="323"/>
      <c r="BAX1" s="323"/>
      <c r="BAY1" s="323"/>
      <c r="BAZ1" s="323"/>
      <c r="BBA1" s="323"/>
      <c r="BBB1" s="323"/>
      <c r="BBC1" s="323"/>
      <c r="BBD1" s="323"/>
      <c r="BBE1" s="323"/>
      <c r="BBF1" s="323"/>
      <c r="BBG1" s="323"/>
      <c r="BBH1" s="323"/>
      <c r="BBI1" s="323"/>
      <c r="BBJ1" s="323"/>
      <c r="BBK1" s="323"/>
      <c r="BBL1" s="323"/>
      <c r="BBM1" s="323"/>
      <c r="BBN1" s="323"/>
      <c r="BBO1" s="323"/>
      <c r="BBP1" s="323"/>
      <c r="BBQ1" s="323"/>
      <c r="BBR1" s="323"/>
      <c r="BBS1" s="323"/>
      <c r="BBT1" s="323"/>
      <c r="BBU1" s="323"/>
      <c r="BBV1" s="323"/>
      <c r="BBW1" s="323"/>
      <c r="BBX1" s="323"/>
      <c r="BBY1" s="323"/>
      <c r="BBZ1" s="323"/>
      <c r="BCA1" s="323"/>
      <c r="BCB1" s="323"/>
      <c r="BCC1" s="323"/>
      <c r="BCD1" s="323"/>
      <c r="BCE1" s="323"/>
      <c r="BCF1" s="323"/>
      <c r="BCG1" s="323"/>
      <c r="BCH1" s="323"/>
      <c r="BCI1" s="323"/>
      <c r="BCJ1" s="323"/>
      <c r="BCK1" s="323"/>
      <c r="BCL1" s="323"/>
      <c r="BCM1" s="323"/>
      <c r="BCN1" s="323"/>
      <c r="BCO1" s="323"/>
      <c r="BCP1" s="323"/>
      <c r="BCQ1" s="323"/>
      <c r="BCR1" s="323"/>
      <c r="BCS1" s="323"/>
      <c r="BCT1" s="323"/>
      <c r="BCU1" s="323"/>
      <c r="BCV1" s="323"/>
      <c r="BCW1" s="323"/>
      <c r="BCX1" s="323"/>
      <c r="BCY1" s="323"/>
      <c r="BCZ1" s="323"/>
      <c r="BDA1" s="323"/>
      <c r="BDB1" s="323"/>
      <c r="BDC1" s="323"/>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23"/>
      <c r="BGS1" s="323"/>
      <c r="BGT1" s="323"/>
      <c r="BGU1" s="323"/>
      <c r="BGV1" s="323"/>
      <c r="BGW1" s="323"/>
      <c r="BGX1" s="323"/>
      <c r="BGY1" s="323"/>
      <c r="BGZ1" s="323"/>
      <c r="BHA1" s="323"/>
      <c r="BHB1" s="323"/>
      <c r="BHC1" s="323"/>
      <c r="BHD1" s="323"/>
      <c r="BHE1" s="323"/>
      <c r="BHF1" s="323"/>
      <c r="BHG1" s="323"/>
      <c r="BHH1" s="323"/>
      <c r="BHI1" s="323"/>
      <c r="BHJ1" s="323"/>
      <c r="BHK1" s="323"/>
      <c r="BHL1" s="323"/>
      <c r="BHM1" s="323"/>
      <c r="BHN1" s="323"/>
      <c r="BHO1" s="323"/>
      <c r="BHP1" s="323"/>
      <c r="BHQ1" s="323"/>
      <c r="BHR1" s="323"/>
      <c r="BHS1" s="323"/>
      <c r="BHT1" s="323"/>
      <c r="BHU1" s="323"/>
      <c r="BHV1" s="323"/>
      <c r="BHW1" s="323"/>
      <c r="BHX1" s="323"/>
      <c r="BHY1" s="323"/>
      <c r="BHZ1" s="323"/>
      <c r="BIA1" s="323"/>
      <c r="BIB1" s="323"/>
      <c r="BIC1" s="323"/>
      <c r="BID1" s="323"/>
      <c r="BIE1" s="323"/>
      <c r="BIF1" s="323"/>
      <c r="BIG1" s="323"/>
      <c r="BIH1" s="323"/>
      <c r="BII1" s="323"/>
      <c r="BIJ1" s="323"/>
      <c r="BIK1" s="323"/>
      <c r="BIL1" s="323"/>
      <c r="BIM1" s="323"/>
      <c r="BIN1" s="323"/>
      <c r="BIO1" s="323"/>
      <c r="BIP1" s="323"/>
      <c r="BIQ1" s="323"/>
      <c r="BIR1" s="323"/>
      <c r="BIS1" s="323"/>
      <c r="BIT1" s="323"/>
      <c r="BIU1" s="323"/>
      <c r="BIV1" s="323"/>
      <c r="BIW1" s="323"/>
      <c r="BIX1" s="323"/>
      <c r="BIY1" s="323"/>
      <c r="BIZ1" s="323"/>
      <c r="BJA1" s="323"/>
      <c r="BJB1" s="323"/>
      <c r="BJC1" s="323"/>
      <c r="BJD1" s="323"/>
      <c r="BJE1" s="323"/>
      <c r="BJF1" s="323"/>
      <c r="BJG1" s="323"/>
      <c r="BJH1" s="323"/>
      <c r="BJI1" s="323"/>
      <c r="BJJ1" s="323"/>
      <c r="BJK1" s="323"/>
      <c r="BJL1" s="323"/>
      <c r="BJM1" s="323"/>
      <c r="BJN1" s="323"/>
      <c r="BJO1" s="323"/>
      <c r="BJP1" s="323"/>
      <c r="BJQ1" s="323"/>
      <c r="BJR1" s="323"/>
      <c r="BJS1" s="323"/>
      <c r="BJT1" s="323"/>
      <c r="BJU1" s="323"/>
      <c r="BJV1" s="323"/>
      <c r="BJW1" s="323"/>
      <c r="BJX1" s="323"/>
      <c r="BJY1" s="323"/>
      <c r="BJZ1" s="323"/>
      <c r="BKA1" s="323"/>
      <c r="BKB1" s="323"/>
      <c r="BKC1" s="323"/>
      <c r="BKD1" s="323"/>
      <c r="BKE1" s="323"/>
      <c r="BKF1" s="323"/>
      <c r="BKG1" s="323"/>
      <c r="BKH1" s="323"/>
      <c r="BKI1" s="323"/>
      <c r="BKJ1" s="323"/>
      <c r="BKK1" s="323"/>
      <c r="BKL1" s="323"/>
      <c r="BKM1" s="323"/>
      <c r="BKN1" s="323"/>
      <c r="BKO1" s="323"/>
      <c r="BKP1" s="323"/>
      <c r="BKQ1" s="323"/>
      <c r="BKR1" s="323"/>
      <c r="BKS1" s="323"/>
      <c r="BKT1" s="323"/>
      <c r="BKU1" s="323"/>
      <c r="BKV1" s="323"/>
      <c r="BKW1" s="323"/>
      <c r="BKX1" s="323"/>
      <c r="BKY1" s="323"/>
      <c r="BKZ1" s="323"/>
      <c r="BLA1" s="323"/>
      <c r="BLB1" s="323"/>
      <c r="BLC1" s="323"/>
      <c r="BLD1" s="323"/>
      <c r="BLE1" s="323"/>
      <c r="BLF1" s="323"/>
      <c r="BLG1" s="323"/>
      <c r="BLH1" s="323"/>
      <c r="BLI1" s="323"/>
      <c r="BLJ1" s="323"/>
      <c r="BLK1" s="323"/>
      <c r="BLL1" s="323"/>
      <c r="BLM1" s="323"/>
      <c r="BLN1" s="323"/>
      <c r="BLO1" s="323"/>
      <c r="BLP1" s="323"/>
      <c r="BLQ1" s="323"/>
      <c r="BLR1" s="323"/>
      <c r="BLS1" s="323"/>
      <c r="BLT1" s="323"/>
      <c r="BLU1" s="323"/>
      <c r="BLV1" s="323"/>
      <c r="BLW1" s="323"/>
      <c r="BLX1" s="323"/>
      <c r="BLY1" s="323"/>
      <c r="BLZ1" s="323"/>
      <c r="BMA1" s="323"/>
      <c r="BMB1" s="323"/>
      <c r="BMC1" s="323"/>
      <c r="BMD1" s="323"/>
      <c r="BME1" s="323"/>
      <c r="BMF1" s="323"/>
      <c r="BMG1" s="323"/>
      <c r="BMH1" s="323"/>
      <c r="BMI1" s="323"/>
      <c r="BMJ1" s="323"/>
      <c r="BMK1" s="323"/>
      <c r="BML1" s="323"/>
      <c r="BMM1" s="323"/>
      <c r="BMN1" s="323"/>
      <c r="BMO1" s="323"/>
      <c r="BMP1" s="323"/>
      <c r="BMQ1" s="323"/>
      <c r="BMR1" s="323"/>
      <c r="BMS1" s="323"/>
      <c r="BMT1" s="323"/>
      <c r="BMU1" s="323"/>
      <c r="BMV1" s="323"/>
      <c r="BMW1" s="323"/>
      <c r="BMX1" s="323"/>
      <c r="BMY1" s="323"/>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23"/>
      <c r="BQO1" s="323"/>
      <c r="BQP1" s="323"/>
      <c r="BQQ1" s="323"/>
      <c r="BQR1" s="323"/>
      <c r="BQS1" s="323"/>
      <c r="BQT1" s="323"/>
      <c r="BQU1" s="323"/>
      <c r="BQV1" s="323"/>
      <c r="BQW1" s="323"/>
      <c r="BQX1" s="323"/>
      <c r="BQY1" s="323"/>
      <c r="BQZ1" s="323"/>
      <c r="BRA1" s="323"/>
      <c r="BRB1" s="323"/>
      <c r="BRC1" s="323"/>
      <c r="BRD1" s="323"/>
      <c r="BRE1" s="323"/>
      <c r="BRF1" s="323"/>
      <c r="BRG1" s="323"/>
      <c r="BRH1" s="323"/>
      <c r="BRI1" s="323"/>
      <c r="BRJ1" s="323"/>
      <c r="BRK1" s="323"/>
      <c r="BRL1" s="323"/>
      <c r="BRM1" s="323"/>
      <c r="BRN1" s="323"/>
      <c r="BRO1" s="323"/>
      <c r="BRP1" s="323"/>
      <c r="BRQ1" s="323"/>
      <c r="BRR1" s="323"/>
      <c r="BRS1" s="323"/>
      <c r="BRT1" s="323"/>
      <c r="BRU1" s="323"/>
      <c r="BRV1" s="323"/>
      <c r="BRW1" s="323"/>
      <c r="BRX1" s="323"/>
      <c r="BRY1" s="323"/>
      <c r="BRZ1" s="323"/>
      <c r="BSA1" s="323"/>
      <c r="BSB1" s="323"/>
      <c r="BSC1" s="323"/>
      <c r="BSD1" s="323"/>
      <c r="BSE1" s="323"/>
      <c r="BSF1" s="323"/>
      <c r="BSG1" s="323"/>
      <c r="BSH1" s="323"/>
      <c r="BSI1" s="323"/>
      <c r="BSJ1" s="323"/>
      <c r="BSK1" s="323"/>
      <c r="BSL1" s="323"/>
      <c r="BSM1" s="323"/>
      <c r="BSN1" s="323"/>
      <c r="BSO1" s="323"/>
      <c r="BSP1" s="323"/>
      <c r="BSQ1" s="323"/>
      <c r="BSR1" s="323"/>
      <c r="BSS1" s="323"/>
      <c r="BST1" s="323"/>
      <c r="BSU1" s="323"/>
      <c r="BSV1" s="323"/>
      <c r="BSW1" s="323"/>
      <c r="BSX1" s="323"/>
      <c r="BSY1" s="323"/>
      <c r="BSZ1" s="323"/>
      <c r="BTA1" s="323"/>
      <c r="BTB1" s="323"/>
      <c r="BTC1" s="323"/>
      <c r="BTD1" s="323"/>
      <c r="BTE1" s="323"/>
      <c r="BTF1" s="323"/>
      <c r="BTG1" s="323"/>
      <c r="BTH1" s="323"/>
      <c r="BTI1" s="323"/>
      <c r="BTJ1" s="323"/>
      <c r="BTK1" s="323"/>
      <c r="BTL1" s="323"/>
      <c r="BTM1" s="323"/>
      <c r="BTN1" s="323"/>
      <c r="BTO1" s="323"/>
      <c r="BTP1" s="323"/>
      <c r="BTQ1" s="323"/>
      <c r="BTR1" s="323"/>
      <c r="BTS1" s="323"/>
      <c r="BTT1" s="323"/>
      <c r="BTU1" s="323"/>
      <c r="BTV1" s="323"/>
      <c r="BTW1" s="323"/>
      <c r="BTX1" s="323"/>
      <c r="BTY1" s="323"/>
      <c r="BTZ1" s="323"/>
      <c r="BUA1" s="323"/>
      <c r="BUB1" s="323"/>
      <c r="BUC1" s="323"/>
      <c r="BUD1" s="323"/>
      <c r="BUE1" s="323"/>
      <c r="BUF1" s="323"/>
      <c r="BUG1" s="323"/>
      <c r="BUH1" s="323"/>
      <c r="BUI1" s="323"/>
      <c r="BUJ1" s="323"/>
      <c r="BUK1" s="323"/>
      <c r="BUL1" s="323"/>
      <c r="BUM1" s="323"/>
      <c r="BUN1" s="323"/>
      <c r="BUO1" s="323"/>
      <c r="BUP1" s="323"/>
      <c r="BUQ1" s="323"/>
      <c r="BUR1" s="323"/>
      <c r="BUS1" s="323"/>
      <c r="BUT1" s="323"/>
      <c r="BUU1" s="323"/>
      <c r="BUV1" s="323"/>
      <c r="BUW1" s="323"/>
      <c r="BUX1" s="323"/>
      <c r="BUY1" s="323"/>
      <c r="BUZ1" s="323"/>
      <c r="BVA1" s="323"/>
      <c r="BVB1" s="323"/>
      <c r="BVC1" s="323"/>
      <c r="BVD1" s="323"/>
      <c r="BVE1" s="323"/>
      <c r="BVF1" s="323"/>
      <c r="BVG1" s="323"/>
      <c r="BVH1" s="323"/>
      <c r="BVI1" s="323"/>
      <c r="BVJ1" s="323"/>
      <c r="BVK1" s="323"/>
      <c r="BVL1" s="323"/>
      <c r="BVM1" s="323"/>
      <c r="BVN1" s="323"/>
      <c r="BVO1" s="323"/>
      <c r="BVP1" s="323"/>
      <c r="BVQ1" s="323"/>
      <c r="BVR1" s="323"/>
      <c r="BVS1" s="323"/>
      <c r="BVT1" s="323"/>
      <c r="BVU1" s="323"/>
      <c r="BVV1" s="323"/>
      <c r="BVW1" s="323"/>
      <c r="BVX1" s="323"/>
      <c r="BVY1" s="323"/>
      <c r="BVZ1" s="323"/>
      <c r="BWA1" s="323"/>
      <c r="BWB1" s="323"/>
      <c r="BWC1" s="323"/>
      <c r="BWD1" s="323"/>
      <c r="BWE1" s="323"/>
      <c r="BWF1" s="323"/>
      <c r="BWG1" s="323"/>
      <c r="BWH1" s="323"/>
      <c r="BWI1" s="323"/>
      <c r="BWJ1" s="323"/>
      <c r="BWK1" s="323"/>
      <c r="BWL1" s="323"/>
      <c r="BWM1" s="323"/>
      <c r="BWN1" s="323"/>
      <c r="BWO1" s="323"/>
      <c r="BWP1" s="323"/>
      <c r="BWQ1" s="323"/>
      <c r="BWR1" s="323"/>
      <c r="BWS1" s="323"/>
      <c r="BWT1" s="323"/>
      <c r="BWU1" s="323"/>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23"/>
      <c r="CAK1" s="323"/>
      <c r="CAL1" s="323"/>
      <c r="CAM1" s="323"/>
      <c r="CAN1" s="323"/>
      <c r="CAO1" s="323"/>
      <c r="CAP1" s="323"/>
      <c r="CAQ1" s="323"/>
      <c r="CAR1" s="323"/>
      <c r="CAS1" s="323"/>
      <c r="CAT1" s="323"/>
      <c r="CAU1" s="323"/>
      <c r="CAV1" s="323"/>
      <c r="CAW1" s="323"/>
      <c r="CAX1" s="323"/>
      <c r="CAY1" s="323"/>
      <c r="CAZ1" s="323"/>
      <c r="CBA1" s="323"/>
      <c r="CBB1" s="323"/>
      <c r="CBC1" s="323"/>
      <c r="CBD1" s="323"/>
      <c r="CBE1" s="323"/>
      <c r="CBF1" s="323"/>
      <c r="CBG1" s="323"/>
      <c r="CBH1" s="323"/>
      <c r="CBI1" s="323"/>
      <c r="CBJ1" s="323"/>
      <c r="CBK1" s="323"/>
      <c r="CBL1" s="323"/>
      <c r="CBM1" s="323"/>
      <c r="CBN1" s="323"/>
      <c r="CBO1" s="323"/>
      <c r="CBP1" s="323"/>
      <c r="CBQ1" s="323"/>
      <c r="CBR1" s="323"/>
      <c r="CBS1" s="323"/>
      <c r="CBT1" s="323"/>
      <c r="CBU1" s="323"/>
      <c r="CBV1" s="323"/>
      <c r="CBW1" s="323"/>
      <c r="CBX1" s="323"/>
      <c r="CBY1" s="323"/>
      <c r="CBZ1" s="323"/>
      <c r="CCA1" s="323"/>
      <c r="CCB1" s="323"/>
      <c r="CCC1" s="323"/>
      <c r="CCD1" s="323"/>
      <c r="CCE1" s="323"/>
      <c r="CCF1" s="323"/>
      <c r="CCG1" s="323"/>
      <c r="CCH1" s="323"/>
      <c r="CCI1" s="323"/>
      <c r="CCJ1" s="323"/>
      <c r="CCK1" s="323"/>
      <c r="CCL1" s="323"/>
      <c r="CCM1" s="323"/>
      <c r="CCN1" s="323"/>
      <c r="CCO1" s="323"/>
      <c r="CCP1" s="323"/>
      <c r="CCQ1" s="323"/>
      <c r="CCR1" s="323"/>
      <c r="CCS1" s="323"/>
      <c r="CCT1" s="323"/>
      <c r="CCU1" s="323"/>
      <c r="CCV1" s="323"/>
      <c r="CCW1" s="323"/>
      <c r="CCX1" s="323"/>
      <c r="CCY1" s="323"/>
      <c r="CCZ1" s="323"/>
      <c r="CDA1" s="323"/>
      <c r="CDB1" s="323"/>
      <c r="CDC1" s="323"/>
      <c r="CDD1" s="323"/>
      <c r="CDE1" s="323"/>
      <c r="CDF1" s="323"/>
      <c r="CDG1" s="323"/>
      <c r="CDH1" s="323"/>
      <c r="CDI1" s="323"/>
      <c r="CDJ1" s="323"/>
      <c r="CDK1" s="323"/>
      <c r="CDL1" s="323"/>
      <c r="CDM1" s="323"/>
      <c r="CDN1" s="323"/>
      <c r="CDO1" s="323"/>
      <c r="CDP1" s="323"/>
      <c r="CDQ1" s="323"/>
      <c r="CDR1" s="323"/>
      <c r="CDS1" s="323"/>
      <c r="CDT1" s="323"/>
      <c r="CDU1" s="323"/>
      <c r="CDV1" s="323"/>
      <c r="CDW1" s="323"/>
      <c r="CDX1" s="323"/>
      <c r="CDY1" s="323"/>
      <c r="CDZ1" s="323"/>
      <c r="CEA1" s="323"/>
      <c r="CEB1" s="323"/>
      <c r="CEC1" s="323"/>
      <c r="CED1" s="323"/>
      <c r="CEE1" s="323"/>
      <c r="CEF1" s="323"/>
      <c r="CEG1" s="323"/>
      <c r="CEH1" s="323"/>
      <c r="CEI1" s="323"/>
      <c r="CEJ1" s="323"/>
      <c r="CEK1" s="323"/>
      <c r="CEL1" s="323"/>
      <c r="CEM1" s="323"/>
      <c r="CEN1" s="323"/>
      <c r="CEO1" s="323"/>
      <c r="CEP1" s="323"/>
      <c r="CEQ1" s="323"/>
      <c r="CER1" s="323"/>
      <c r="CES1" s="323"/>
      <c r="CET1" s="323"/>
      <c r="CEU1" s="323"/>
      <c r="CEV1" s="323"/>
      <c r="CEW1" s="323"/>
      <c r="CEX1" s="323"/>
      <c r="CEY1" s="323"/>
      <c r="CEZ1" s="323"/>
      <c r="CFA1" s="323"/>
      <c r="CFB1" s="323"/>
      <c r="CFC1" s="323"/>
      <c r="CFD1" s="323"/>
      <c r="CFE1" s="323"/>
      <c r="CFF1" s="323"/>
      <c r="CFG1" s="323"/>
      <c r="CFH1" s="323"/>
      <c r="CFI1" s="323"/>
      <c r="CFJ1" s="323"/>
      <c r="CFK1" s="323"/>
      <c r="CFL1" s="323"/>
      <c r="CFM1" s="323"/>
      <c r="CFN1" s="323"/>
      <c r="CFO1" s="323"/>
      <c r="CFP1" s="323"/>
      <c r="CFQ1" s="323"/>
      <c r="CFR1" s="323"/>
      <c r="CFS1" s="323"/>
      <c r="CFT1" s="323"/>
      <c r="CFU1" s="323"/>
      <c r="CFV1" s="323"/>
      <c r="CFW1" s="323"/>
      <c r="CFX1" s="323"/>
      <c r="CFY1" s="323"/>
      <c r="CFZ1" s="323"/>
      <c r="CGA1" s="323"/>
      <c r="CGB1" s="323"/>
      <c r="CGC1" s="323"/>
      <c r="CGD1" s="323"/>
      <c r="CGE1" s="323"/>
      <c r="CGF1" s="323"/>
      <c r="CGG1" s="323"/>
      <c r="CGH1" s="323"/>
      <c r="CGI1" s="323"/>
      <c r="CGJ1" s="323"/>
      <c r="CGK1" s="323"/>
      <c r="CGL1" s="323"/>
      <c r="CGM1" s="323"/>
      <c r="CGN1" s="323"/>
      <c r="CGO1" s="323"/>
      <c r="CGP1" s="323"/>
      <c r="CGQ1" s="323"/>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23"/>
      <c r="CKG1" s="323"/>
      <c r="CKH1" s="323"/>
      <c r="CKI1" s="323"/>
      <c r="CKJ1" s="323"/>
      <c r="CKK1" s="323"/>
      <c r="CKL1" s="323"/>
      <c r="CKM1" s="323"/>
      <c r="CKN1" s="323"/>
      <c r="CKO1" s="323"/>
      <c r="CKP1" s="323"/>
      <c r="CKQ1" s="323"/>
      <c r="CKR1" s="323"/>
      <c r="CKS1" s="323"/>
      <c r="CKT1" s="323"/>
      <c r="CKU1" s="323"/>
      <c r="CKV1" s="323"/>
      <c r="CKW1" s="323"/>
      <c r="CKX1" s="323"/>
      <c r="CKY1" s="323"/>
      <c r="CKZ1" s="323"/>
      <c r="CLA1" s="323"/>
      <c r="CLB1" s="323"/>
      <c r="CLC1" s="323"/>
      <c r="CLD1" s="323"/>
      <c r="CLE1" s="323"/>
      <c r="CLF1" s="323"/>
      <c r="CLG1" s="323"/>
      <c r="CLH1" s="323"/>
      <c r="CLI1" s="323"/>
      <c r="CLJ1" s="323"/>
      <c r="CLK1" s="323"/>
      <c r="CLL1" s="323"/>
      <c r="CLM1" s="323"/>
      <c r="CLN1" s="323"/>
      <c r="CLO1" s="323"/>
      <c r="CLP1" s="323"/>
      <c r="CLQ1" s="323"/>
      <c r="CLR1" s="323"/>
      <c r="CLS1" s="323"/>
      <c r="CLT1" s="323"/>
      <c r="CLU1" s="323"/>
      <c r="CLV1" s="323"/>
      <c r="CLW1" s="323"/>
      <c r="CLX1" s="323"/>
      <c r="CLY1" s="323"/>
      <c r="CLZ1" s="323"/>
      <c r="CMA1" s="323"/>
      <c r="CMB1" s="323"/>
      <c r="CMC1" s="323"/>
      <c r="CMD1" s="323"/>
      <c r="CME1" s="323"/>
      <c r="CMF1" s="323"/>
      <c r="CMG1" s="323"/>
      <c r="CMH1" s="323"/>
      <c r="CMI1" s="323"/>
      <c r="CMJ1" s="323"/>
      <c r="CMK1" s="323"/>
      <c r="CML1" s="323"/>
      <c r="CMM1" s="323"/>
      <c r="CMN1" s="323"/>
      <c r="CMO1" s="323"/>
      <c r="CMP1" s="323"/>
      <c r="CMQ1" s="323"/>
      <c r="CMR1" s="323"/>
      <c r="CMS1" s="323"/>
      <c r="CMT1" s="323"/>
      <c r="CMU1" s="323"/>
      <c r="CMV1" s="323"/>
      <c r="CMW1" s="323"/>
      <c r="CMX1" s="323"/>
      <c r="CMY1" s="323"/>
      <c r="CMZ1" s="323"/>
      <c r="CNA1" s="323"/>
      <c r="CNB1" s="323"/>
      <c r="CNC1" s="323"/>
      <c r="CND1" s="323"/>
      <c r="CNE1" s="323"/>
      <c r="CNF1" s="323"/>
      <c r="CNG1" s="323"/>
      <c r="CNH1" s="323"/>
      <c r="CNI1" s="323"/>
      <c r="CNJ1" s="323"/>
      <c r="CNK1" s="323"/>
      <c r="CNL1" s="323"/>
      <c r="CNM1" s="323"/>
      <c r="CNN1" s="323"/>
      <c r="CNO1" s="323"/>
      <c r="CNP1" s="323"/>
      <c r="CNQ1" s="323"/>
      <c r="CNR1" s="323"/>
      <c r="CNS1" s="323"/>
      <c r="CNT1" s="323"/>
      <c r="CNU1" s="323"/>
      <c r="CNV1" s="323"/>
      <c r="CNW1" s="323"/>
      <c r="CNX1" s="323"/>
      <c r="CNY1" s="323"/>
      <c r="CNZ1" s="323"/>
      <c r="COA1" s="323"/>
      <c r="COB1" s="323"/>
      <c r="COC1" s="323"/>
      <c r="COD1" s="323"/>
      <c r="COE1" s="323"/>
      <c r="COF1" s="323"/>
      <c r="COG1" s="323"/>
      <c r="COH1" s="323"/>
      <c r="COI1" s="323"/>
      <c r="COJ1" s="323"/>
      <c r="COK1" s="323"/>
      <c r="COL1" s="323"/>
      <c r="COM1" s="323"/>
      <c r="CON1" s="323"/>
      <c r="COO1" s="323"/>
      <c r="COP1" s="323"/>
      <c r="COQ1" s="323"/>
      <c r="COR1" s="323"/>
      <c r="COS1" s="323"/>
      <c r="COT1" s="323"/>
      <c r="COU1" s="323"/>
      <c r="COV1" s="323"/>
      <c r="COW1" s="323"/>
      <c r="COX1" s="323"/>
      <c r="COY1" s="323"/>
      <c r="COZ1" s="323"/>
      <c r="CPA1" s="323"/>
      <c r="CPB1" s="323"/>
      <c r="CPC1" s="323"/>
      <c r="CPD1" s="323"/>
      <c r="CPE1" s="323"/>
      <c r="CPF1" s="323"/>
      <c r="CPG1" s="323"/>
      <c r="CPH1" s="323"/>
      <c r="CPI1" s="323"/>
      <c r="CPJ1" s="323"/>
      <c r="CPK1" s="323"/>
      <c r="CPL1" s="323"/>
      <c r="CPM1" s="323"/>
      <c r="CPN1" s="323"/>
      <c r="CPO1" s="323"/>
      <c r="CPP1" s="323"/>
      <c r="CPQ1" s="323"/>
      <c r="CPR1" s="323"/>
      <c r="CPS1" s="323"/>
      <c r="CPT1" s="323"/>
      <c r="CPU1" s="323"/>
      <c r="CPV1" s="323"/>
      <c r="CPW1" s="323"/>
      <c r="CPX1" s="323"/>
      <c r="CPY1" s="323"/>
      <c r="CPZ1" s="323"/>
      <c r="CQA1" s="323"/>
      <c r="CQB1" s="323"/>
      <c r="CQC1" s="323"/>
      <c r="CQD1" s="323"/>
      <c r="CQE1" s="323"/>
      <c r="CQF1" s="323"/>
      <c r="CQG1" s="323"/>
      <c r="CQH1" s="323"/>
      <c r="CQI1" s="323"/>
      <c r="CQJ1" s="323"/>
      <c r="CQK1" s="323"/>
      <c r="CQL1" s="323"/>
      <c r="CQM1" s="323"/>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23"/>
      <c r="CUC1" s="323"/>
      <c r="CUD1" s="323"/>
      <c r="CUE1" s="323"/>
      <c r="CUF1" s="323"/>
      <c r="CUG1" s="323"/>
      <c r="CUH1" s="323"/>
      <c r="CUI1" s="323"/>
      <c r="CUJ1" s="323"/>
      <c r="CUK1" s="323"/>
      <c r="CUL1" s="323"/>
      <c r="CUM1" s="323"/>
      <c r="CUN1" s="323"/>
      <c r="CUO1" s="323"/>
      <c r="CUP1" s="323"/>
      <c r="CUQ1" s="323"/>
      <c r="CUR1" s="323"/>
      <c r="CUS1" s="323"/>
      <c r="CUT1" s="323"/>
      <c r="CUU1" s="323"/>
      <c r="CUV1" s="323"/>
      <c r="CUW1" s="323"/>
      <c r="CUX1" s="323"/>
      <c r="CUY1" s="323"/>
      <c r="CUZ1" s="323"/>
      <c r="CVA1" s="323"/>
      <c r="CVB1" s="323"/>
      <c r="CVC1" s="323"/>
      <c r="CVD1" s="323"/>
      <c r="CVE1" s="323"/>
      <c r="CVF1" s="323"/>
      <c r="CVG1" s="323"/>
      <c r="CVH1" s="323"/>
      <c r="CVI1" s="323"/>
      <c r="CVJ1" s="323"/>
      <c r="CVK1" s="323"/>
      <c r="CVL1" s="323"/>
      <c r="CVM1" s="323"/>
      <c r="CVN1" s="323"/>
      <c r="CVO1" s="323"/>
      <c r="CVP1" s="323"/>
      <c r="CVQ1" s="323"/>
      <c r="CVR1" s="323"/>
      <c r="CVS1" s="323"/>
      <c r="CVT1" s="323"/>
      <c r="CVU1" s="323"/>
      <c r="CVV1" s="323"/>
      <c r="CVW1" s="323"/>
      <c r="CVX1" s="323"/>
      <c r="CVY1" s="323"/>
      <c r="CVZ1" s="323"/>
      <c r="CWA1" s="323"/>
      <c r="CWB1" s="323"/>
      <c r="CWC1" s="323"/>
      <c r="CWD1" s="323"/>
      <c r="CWE1" s="323"/>
      <c r="CWF1" s="323"/>
      <c r="CWG1" s="323"/>
      <c r="CWH1" s="323"/>
      <c r="CWI1" s="323"/>
      <c r="CWJ1" s="323"/>
      <c r="CWK1" s="323"/>
      <c r="CWL1" s="323"/>
      <c r="CWM1" s="323"/>
      <c r="CWN1" s="323"/>
      <c r="CWO1" s="323"/>
      <c r="CWP1" s="323"/>
      <c r="CWQ1" s="323"/>
      <c r="CWR1" s="323"/>
      <c r="CWS1" s="323"/>
      <c r="CWT1" s="323"/>
      <c r="CWU1" s="323"/>
      <c r="CWV1" s="323"/>
      <c r="CWW1" s="323"/>
      <c r="CWX1" s="323"/>
      <c r="CWY1" s="323"/>
      <c r="CWZ1" s="323"/>
      <c r="CXA1" s="323"/>
      <c r="CXB1" s="323"/>
      <c r="CXC1" s="323"/>
      <c r="CXD1" s="323"/>
      <c r="CXE1" s="323"/>
      <c r="CXF1" s="323"/>
      <c r="CXG1" s="323"/>
      <c r="CXH1" s="323"/>
      <c r="CXI1" s="323"/>
      <c r="CXJ1" s="323"/>
      <c r="CXK1" s="323"/>
      <c r="CXL1" s="323"/>
      <c r="CXM1" s="323"/>
      <c r="CXN1" s="323"/>
      <c r="CXO1" s="323"/>
      <c r="CXP1" s="323"/>
      <c r="CXQ1" s="323"/>
      <c r="CXR1" s="323"/>
      <c r="CXS1" s="323"/>
      <c r="CXT1" s="323"/>
      <c r="CXU1" s="323"/>
      <c r="CXV1" s="323"/>
      <c r="CXW1" s="323"/>
      <c r="CXX1" s="323"/>
      <c r="CXY1" s="323"/>
      <c r="CXZ1" s="323"/>
      <c r="CYA1" s="323"/>
      <c r="CYB1" s="323"/>
      <c r="CYC1" s="323"/>
      <c r="CYD1" s="323"/>
      <c r="CYE1" s="323"/>
      <c r="CYF1" s="323"/>
      <c r="CYG1" s="323"/>
      <c r="CYH1" s="323"/>
      <c r="CYI1" s="323"/>
      <c r="CYJ1" s="323"/>
      <c r="CYK1" s="323"/>
      <c r="CYL1" s="323"/>
      <c r="CYM1" s="323"/>
      <c r="CYN1" s="323"/>
      <c r="CYO1" s="323"/>
      <c r="CYP1" s="323"/>
      <c r="CYQ1" s="323"/>
      <c r="CYR1" s="323"/>
      <c r="CYS1" s="323"/>
      <c r="CYT1" s="323"/>
      <c r="CYU1" s="323"/>
      <c r="CYV1" s="323"/>
      <c r="CYW1" s="323"/>
      <c r="CYX1" s="323"/>
      <c r="CYY1" s="323"/>
      <c r="CYZ1" s="323"/>
      <c r="CZA1" s="323"/>
      <c r="CZB1" s="323"/>
      <c r="CZC1" s="323"/>
      <c r="CZD1" s="323"/>
      <c r="CZE1" s="323"/>
      <c r="CZF1" s="323"/>
      <c r="CZG1" s="323"/>
      <c r="CZH1" s="323"/>
      <c r="CZI1" s="323"/>
      <c r="CZJ1" s="323"/>
      <c r="CZK1" s="323"/>
      <c r="CZL1" s="323"/>
      <c r="CZM1" s="323"/>
      <c r="CZN1" s="323"/>
      <c r="CZO1" s="323"/>
      <c r="CZP1" s="323"/>
      <c r="CZQ1" s="323"/>
      <c r="CZR1" s="323"/>
      <c r="CZS1" s="323"/>
      <c r="CZT1" s="323"/>
      <c r="CZU1" s="323"/>
      <c r="CZV1" s="323"/>
      <c r="CZW1" s="323"/>
      <c r="CZX1" s="323"/>
      <c r="CZY1" s="323"/>
      <c r="CZZ1" s="323"/>
      <c r="DAA1" s="323"/>
      <c r="DAB1" s="323"/>
      <c r="DAC1" s="323"/>
      <c r="DAD1" s="323"/>
      <c r="DAE1" s="323"/>
      <c r="DAF1" s="323"/>
      <c r="DAG1" s="323"/>
      <c r="DAH1" s="323"/>
      <c r="DAI1" s="323"/>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23"/>
      <c r="DDY1" s="323"/>
      <c r="DDZ1" s="323"/>
      <c r="DEA1" s="323"/>
      <c r="DEB1" s="323"/>
      <c r="DEC1" s="323"/>
      <c r="DED1" s="323"/>
      <c r="DEE1" s="323"/>
      <c r="DEF1" s="323"/>
      <c r="DEG1" s="323"/>
      <c r="DEH1" s="323"/>
      <c r="DEI1" s="323"/>
      <c r="DEJ1" s="323"/>
      <c r="DEK1" s="323"/>
      <c r="DEL1" s="323"/>
      <c r="DEM1" s="323"/>
      <c r="DEN1" s="323"/>
      <c r="DEO1" s="323"/>
      <c r="DEP1" s="323"/>
      <c r="DEQ1" s="323"/>
      <c r="DER1" s="323"/>
      <c r="DES1" s="323"/>
      <c r="DET1" s="323"/>
      <c r="DEU1" s="323"/>
      <c r="DEV1" s="323"/>
      <c r="DEW1" s="323"/>
      <c r="DEX1" s="323"/>
      <c r="DEY1" s="323"/>
      <c r="DEZ1" s="323"/>
      <c r="DFA1" s="323"/>
      <c r="DFB1" s="323"/>
      <c r="DFC1" s="323"/>
      <c r="DFD1" s="323"/>
      <c r="DFE1" s="323"/>
      <c r="DFF1" s="323"/>
      <c r="DFG1" s="323"/>
      <c r="DFH1" s="323"/>
      <c r="DFI1" s="323"/>
      <c r="DFJ1" s="323"/>
      <c r="DFK1" s="323"/>
      <c r="DFL1" s="323"/>
      <c r="DFM1" s="323"/>
      <c r="DFN1" s="323"/>
      <c r="DFO1" s="323"/>
      <c r="DFP1" s="323"/>
      <c r="DFQ1" s="323"/>
      <c r="DFR1" s="323"/>
      <c r="DFS1" s="323"/>
      <c r="DFT1" s="323"/>
      <c r="DFU1" s="323"/>
      <c r="DFV1" s="323"/>
      <c r="DFW1" s="323"/>
      <c r="DFX1" s="323"/>
      <c r="DFY1" s="323"/>
      <c r="DFZ1" s="323"/>
      <c r="DGA1" s="323"/>
      <c r="DGB1" s="323"/>
      <c r="DGC1" s="323"/>
      <c r="DGD1" s="323"/>
      <c r="DGE1" s="323"/>
      <c r="DGF1" s="323"/>
      <c r="DGG1" s="323"/>
      <c r="DGH1" s="323"/>
      <c r="DGI1" s="323"/>
      <c r="DGJ1" s="323"/>
      <c r="DGK1" s="323"/>
      <c r="DGL1" s="323"/>
      <c r="DGM1" s="323"/>
      <c r="DGN1" s="323"/>
      <c r="DGO1" s="323"/>
      <c r="DGP1" s="323"/>
      <c r="DGQ1" s="323"/>
      <c r="DGR1" s="323"/>
      <c r="DGS1" s="323"/>
      <c r="DGT1" s="323"/>
      <c r="DGU1" s="323"/>
      <c r="DGV1" s="323"/>
      <c r="DGW1" s="323"/>
      <c r="DGX1" s="323"/>
      <c r="DGY1" s="323"/>
      <c r="DGZ1" s="323"/>
      <c r="DHA1" s="323"/>
      <c r="DHB1" s="323"/>
      <c r="DHC1" s="323"/>
      <c r="DHD1" s="323"/>
      <c r="DHE1" s="323"/>
      <c r="DHF1" s="323"/>
      <c r="DHG1" s="323"/>
      <c r="DHH1" s="323"/>
      <c r="DHI1" s="323"/>
      <c r="DHJ1" s="323"/>
      <c r="DHK1" s="323"/>
      <c r="DHL1" s="323"/>
      <c r="DHM1" s="323"/>
      <c r="DHN1" s="323"/>
      <c r="DHO1" s="323"/>
      <c r="DHP1" s="323"/>
      <c r="DHQ1" s="323"/>
      <c r="DHR1" s="323"/>
      <c r="DHS1" s="323"/>
      <c r="DHT1" s="323"/>
      <c r="DHU1" s="323"/>
      <c r="DHV1" s="323"/>
      <c r="DHW1" s="323"/>
      <c r="DHX1" s="323"/>
      <c r="DHY1" s="323"/>
      <c r="DHZ1" s="323"/>
      <c r="DIA1" s="323"/>
      <c r="DIB1" s="323"/>
      <c r="DIC1" s="323"/>
      <c r="DID1" s="323"/>
      <c r="DIE1" s="323"/>
      <c r="DIF1" s="323"/>
      <c r="DIG1" s="323"/>
      <c r="DIH1" s="323"/>
      <c r="DII1" s="323"/>
      <c r="DIJ1" s="323"/>
      <c r="DIK1" s="323"/>
      <c r="DIL1" s="323"/>
      <c r="DIM1" s="323"/>
      <c r="DIN1" s="323"/>
      <c r="DIO1" s="323"/>
      <c r="DIP1" s="323"/>
      <c r="DIQ1" s="323"/>
      <c r="DIR1" s="323"/>
      <c r="DIS1" s="323"/>
      <c r="DIT1" s="323"/>
      <c r="DIU1" s="323"/>
      <c r="DIV1" s="323"/>
      <c r="DIW1" s="323"/>
      <c r="DIX1" s="323"/>
      <c r="DIY1" s="323"/>
      <c r="DIZ1" s="323"/>
      <c r="DJA1" s="323"/>
      <c r="DJB1" s="323"/>
      <c r="DJC1" s="323"/>
      <c r="DJD1" s="323"/>
      <c r="DJE1" s="323"/>
      <c r="DJF1" s="323"/>
      <c r="DJG1" s="323"/>
      <c r="DJH1" s="323"/>
      <c r="DJI1" s="323"/>
      <c r="DJJ1" s="323"/>
      <c r="DJK1" s="323"/>
      <c r="DJL1" s="323"/>
      <c r="DJM1" s="323"/>
      <c r="DJN1" s="323"/>
      <c r="DJO1" s="323"/>
      <c r="DJP1" s="323"/>
      <c r="DJQ1" s="323"/>
      <c r="DJR1" s="323"/>
      <c r="DJS1" s="323"/>
      <c r="DJT1" s="323"/>
      <c r="DJU1" s="323"/>
      <c r="DJV1" s="323"/>
      <c r="DJW1" s="323"/>
      <c r="DJX1" s="323"/>
      <c r="DJY1" s="323"/>
      <c r="DJZ1" s="323"/>
      <c r="DKA1" s="323"/>
      <c r="DKB1" s="323"/>
      <c r="DKC1" s="323"/>
      <c r="DKD1" s="323"/>
      <c r="DKE1" s="323"/>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23"/>
      <c r="DNU1" s="323"/>
      <c r="DNV1" s="323"/>
      <c r="DNW1" s="323"/>
      <c r="DNX1" s="323"/>
      <c r="DNY1" s="323"/>
      <c r="DNZ1" s="323"/>
      <c r="DOA1" s="323"/>
      <c r="DOB1" s="323"/>
      <c r="DOC1" s="323"/>
      <c r="DOD1" s="323"/>
      <c r="DOE1" s="323"/>
      <c r="DOF1" s="323"/>
      <c r="DOG1" s="323"/>
      <c r="DOH1" s="323"/>
      <c r="DOI1" s="323"/>
      <c r="DOJ1" s="323"/>
      <c r="DOK1" s="323"/>
      <c r="DOL1" s="323"/>
      <c r="DOM1" s="323"/>
      <c r="DON1" s="323"/>
      <c r="DOO1" s="323"/>
      <c r="DOP1" s="323"/>
      <c r="DOQ1" s="323"/>
      <c r="DOR1" s="323"/>
      <c r="DOS1" s="323"/>
      <c r="DOT1" s="323"/>
      <c r="DOU1" s="323"/>
      <c r="DOV1" s="323"/>
      <c r="DOW1" s="323"/>
      <c r="DOX1" s="323"/>
      <c r="DOY1" s="323"/>
      <c r="DOZ1" s="323"/>
      <c r="DPA1" s="323"/>
      <c r="DPB1" s="323"/>
      <c r="DPC1" s="323"/>
      <c r="DPD1" s="323"/>
      <c r="DPE1" s="323"/>
      <c r="DPF1" s="323"/>
      <c r="DPG1" s="323"/>
      <c r="DPH1" s="323"/>
      <c r="DPI1" s="323"/>
      <c r="DPJ1" s="323"/>
      <c r="DPK1" s="323"/>
      <c r="DPL1" s="323"/>
      <c r="DPM1" s="323"/>
      <c r="DPN1" s="323"/>
      <c r="DPO1" s="323"/>
      <c r="DPP1" s="323"/>
      <c r="DPQ1" s="323"/>
      <c r="DPR1" s="323"/>
      <c r="DPS1" s="323"/>
      <c r="DPT1" s="323"/>
      <c r="DPU1" s="323"/>
      <c r="DPV1" s="323"/>
      <c r="DPW1" s="323"/>
      <c r="DPX1" s="323"/>
      <c r="DPY1" s="323"/>
      <c r="DPZ1" s="323"/>
      <c r="DQA1" s="323"/>
      <c r="DQB1" s="323"/>
      <c r="DQC1" s="323"/>
      <c r="DQD1" s="323"/>
      <c r="DQE1" s="323"/>
      <c r="DQF1" s="323"/>
      <c r="DQG1" s="323"/>
      <c r="DQH1" s="323"/>
      <c r="DQI1" s="323"/>
      <c r="DQJ1" s="323"/>
      <c r="DQK1" s="323"/>
      <c r="DQL1" s="323"/>
      <c r="DQM1" s="323"/>
      <c r="DQN1" s="323"/>
      <c r="DQO1" s="323"/>
      <c r="DQP1" s="323"/>
      <c r="DQQ1" s="323"/>
      <c r="DQR1" s="323"/>
      <c r="DQS1" s="323"/>
      <c r="DQT1" s="323"/>
      <c r="DQU1" s="323"/>
      <c r="DQV1" s="323"/>
      <c r="DQW1" s="323"/>
      <c r="DQX1" s="323"/>
      <c r="DQY1" s="323"/>
      <c r="DQZ1" s="323"/>
      <c r="DRA1" s="323"/>
      <c r="DRB1" s="323"/>
      <c r="DRC1" s="323"/>
      <c r="DRD1" s="323"/>
      <c r="DRE1" s="323"/>
      <c r="DRF1" s="323"/>
      <c r="DRG1" s="323"/>
      <c r="DRH1" s="323"/>
      <c r="DRI1" s="323"/>
      <c r="DRJ1" s="323"/>
      <c r="DRK1" s="323"/>
      <c r="DRL1" s="323"/>
      <c r="DRM1" s="323"/>
      <c r="DRN1" s="323"/>
      <c r="DRO1" s="323"/>
      <c r="DRP1" s="323"/>
      <c r="DRQ1" s="323"/>
      <c r="DRR1" s="323"/>
      <c r="DRS1" s="323"/>
      <c r="DRT1" s="323"/>
      <c r="DRU1" s="323"/>
      <c r="DRV1" s="323"/>
      <c r="DRW1" s="323"/>
      <c r="DRX1" s="323"/>
      <c r="DRY1" s="323"/>
      <c r="DRZ1" s="323"/>
      <c r="DSA1" s="323"/>
      <c r="DSB1" s="323"/>
      <c r="DSC1" s="323"/>
      <c r="DSD1" s="323"/>
      <c r="DSE1" s="323"/>
      <c r="DSF1" s="323"/>
      <c r="DSG1" s="323"/>
      <c r="DSH1" s="323"/>
      <c r="DSI1" s="323"/>
      <c r="DSJ1" s="323"/>
      <c r="DSK1" s="323"/>
      <c r="DSL1" s="323"/>
      <c r="DSM1" s="323"/>
      <c r="DSN1" s="323"/>
      <c r="DSO1" s="323"/>
      <c r="DSP1" s="323"/>
      <c r="DSQ1" s="323"/>
      <c r="DSR1" s="323"/>
      <c r="DSS1" s="323"/>
      <c r="DST1" s="323"/>
      <c r="DSU1" s="323"/>
      <c r="DSV1" s="323"/>
      <c r="DSW1" s="323"/>
      <c r="DSX1" s="323"/>
      <c r="DSY1" s="323"/>
      <c r="DSZ1" s="323"/>
      <c r="DTA1" s="323"/>
      <c r="DTB1" s="323"/>
      <c r="DTC1" s="323"/>
      <c r="DTD1" s="323"/>
      <c r="DTE1" s="323"/>
      <c r="DTF1" s="323"/>
      <c r="DTG1" s="323"/>
      <c r="DTH1" s="323"/>
      <c r="DTI1" s="323"/>
      <c r="DTJ1" s="323"/>
      <c r="DTK1" s="323"/>
      <c r="DTL1" s="323"/>
      <c r="DTM1" s="323"/>
      <c r="DTN1" s="323"/>
      <c r="DTO1" s="323"/>
      <c r="DTP1" s="323"/>
      <c r="DTQ1" s="323"/>
      <c r="DTR1" s="323"/>
      <c r="DTS1" s="323"/>
      <c r="DTT1" s="323"/>
      <c r="DTU1" s="323"/>
      <c r="DTV1" s="323"/>
      <c r="DTW1" s="323"/>
      <c r="DTX1" s="323"/>
      <c r="DTY1" s="323"/>
      <c r="DTZ1" s="323"/>
      <c r="DUA1" s="323"/>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23"/>
      <c r="DXQ1" s="323"/>
      <c r="DXR1" s="323"/>
      <c r="DXS1" s="323"/>
      <c r="DXT1" s="323"/>
      <c r="DXU1" s="323"/>
      <c r="DXV1" s="323"/>
      <c r="DXW1" s="323"/>
      <c r="DXX1" s="323"/>
      <c r="DXY1" s="323"/>
      <c r="DXZ1" s="323"/>
      <c r="DYA1" s="323"/>
      <c r="DYB1" s="323"/>
      <c r="DYC1" s="323"/>
      <c r="DYD1" s="323"/>
      <c r="DYE1" s="323"/>
      <c r="DYF1" s="323"/>
      <c r="DYG1" s="323"/>
      <c r="DYH1" s="323"/>
      <c r="DYI1" s="323"/>
      <c r="DYJ1" s="323"/>
      <c r="DYK1" s="323"/>
      <c r="DYL1" s="323"/>
      <c r="DYM1" s="323"/>
      <c r="DYN1" s="323"/>
      <c r="DYO1" s="323"/>
      <c r="DYP1" s="323"/>
      <c r="DYQ1" s="323"/>
      <c r="DYR1" s="323"/>
      <c r="DYS1" s="323"/>
      <c r="DYT1" s="323"/>
      <c r="DYU1" s="323"/>
      <c r="DYV1" s="323"/>
      <c r="DYW1" s="323"/>
      <c r="DYX1" s="323"/>
      <c r="DYY1" s="323"/>
      <c r="DYZ1" s="323"/>
      <c r="DZA1" s="323"/>
      <c r="DZB1" s="323"/>
      <c r="DZC1" s="323"/>
      <c r="DZD1" s="323"/>
      <c r="DZE1" s="323"/>
      <c r="DZF1" s="323"/>
      <c r="DZG1" s="323"/>
      <c r="DZH1" s="323"/>
      <c r="DZI1" s="323"/>
      <c r="DZJ1" s="323"/>
      <c r="DZK1" s="323"/>
      <c r="DZL1" s="323"/>
      <c r="DZM1" s="323"/>
      <c r="DZN1" s="323"/>
      <c r="DZO1" s="323"/>
      <c r="DZP1" s="323"/>
      <c r="DZQ1" s="323"/>
      <c r="DZR1" s="323"/>
      <c r="DZS1" s="323"/>
      <c r="DZT1" s="323"/>
      <c r="DZU1" s="323"/>
      <c r="DZV1" s="323"/>
      <c r="DZW1" s="323"/>
      <c r="DZX1" s="323"/>
      <c r="DZY1" s="323"/>
      <c r="DZZ1" s="323"/>
      <c r="EAA1" s="323"/>
      <c r="EAB1" s="323"/>
      <c r="EAC1" s="323"/>
      <c r="EAD1" s="323"/>
      <c r="EAE1" s="323"/>
      <c r="EAF1" s="323"/>
      <c r="EAG1" s="323"/>
      <c r="EAH1" s="323"/>
      <c r="EAI1" s="323"/>
      <c r="EAJ1" s="323"/>
      <c r="EAK1" s="323"/>
      <c r="EAL1" s="323"/>
      <c r="EAM1" s="323"/>
      <c r="EAN1" s="323"/>
      <c r="EAO1" s="323"/>
      <c r="EAP1" s="323"/>
      <c r="EAQ1" s="323"/>
      <c r="EAR1" s="323"/>
      <c r="EAS1" s="323"/>
      <c r="EAT1" s="323"/>
      <c r="EAU1" s="323"/>
      <c r="EAV1" s="323"/>
      <c r="EAW1" s="323"/>
      <c r="EAX1" s="323"/>
      <c r="EAY1" s="323"/>
      <c r="EAZ1" s="323"/>
      <c r="EBA1" s="323"/>
      <c r="EBB1" s="323"/>
      <c r="EBC1" s="323"/>
      <c r="EBD1" s="323"/>
      <c r="EBE1" s="323"/>
      <c r="EBF1" s="323"/>
      <c r="EBG1" s="323"/>
      <c r="EBH1" s="323"/>
      <c r="EBI1" s="323"/>
      <c r="EBJ1" s="323"/>
      <c r="EBK1" s="323"/>
      <c r="EBL1" s="323"/>
      <c r="EBM1" s="323"/>
      <c r="EBN1" s="323"/>
      <c r="EBO1" s="323"/>
      <c r="EBP1" s="323"/>
      <c r="EBQ1" s="323"/>
      <c r="EBR1" s="323"/>
      <c r="EBS1" s="323"/>
      <c r="EBT1" s="323"/>
      <c r="EBU1" s="323"/>
      <c r="EBV1" s="323"/>
      <c r="EBW1" s="323"/>
      <c r="EBX1" s="323"/>
      <c r="EBY1" s="323"/>
      <c r="EBZ1" s="323"/>
      <c r="ECA1" s="323"/>
      <c r="ECB1" s="323"/>
      <c r="ECC1" s="323"/>
      <c r="ECD1" s="323"/>
      <c r="ECE1" s="323"/>
      <c r="ECF1" s="323"/>
      <c r="ECG1" s="323"/>
      <c r="ECH1" s="323"/>
      <c r="ECI1" s="323"/>
      <c r="ECJ1" s="323"/>
      <c r="ECK1" s="323"/>
      <c r="ECL1" s="323"/>
      <c r="ECM1" s="323"/>
      <c r="ECN1" s="323"/>
      <c r="ECO1" s="323"/>
      <c r="ECP1" s="323"/>
      <c r="ECQ1" s="323"/>
      <c r="ECR1" s="323"/>
      <c r="ECS1" s="323"/>
      <c r="ECT1" s="323"/>
      <c r="ECU1" s="323"/>
      <c r="ECV1" s="323"/>
      <c r="ECW1" s="323"/>
      <c r="ECX1" s="323"/>
      <c r="ECY1" s="323"/>
      <c r="ECZ1" s="323"/>
      <c r="EDA1" s="323"/>
      <c r="EDB1" s="323"/>
      <c r="EDC1" s="323"/>
      <c r="EDD1" s="323"/>
      <c r="EDE1" s="323"/>
      <c r="EDF1" s="323"/>
      <c r="EDG1" s="323"/>
      <c r="EDH1" s="323"/>
      <c r="EDI1" s="323"/>
      <c r="EDJ1" s="323"/>
      <c r="EDK1" s="323"/>
      <c r="EDL1" s="323"/>
      <c r="EDM1" s="323"/>
      <c r="EDN1" s="323"/>
      <c r="EDO1" s="323"/>
      <c r="EDP1" s="323"/>
      <c r="EDQ1" s="323"/>
      <c r="EDR1" s="323"/>
      <c r="EDS1" s="323"/>
      <c r="EDT1" s="323"/>
      <c r="EDU1" s="323"/>
      <c r="EDV1" s="323"/>
      <c r="EDW1" s="323"/>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23"/>
      <c r="EHM1" s="323"/>
      <c r="EHN1" s="323"/>
      <c r="EHO1" s="323"/>
      <c r="EHP1" s="323"/>
      <c r="EHQ1" s="323"/>
      <c r="EHR1" s="323"/>
      <c r="EHS1" s="323"/>
      <c r="EHT1" s="323"/>
      <c r="EHU1" s="323"/>
      <c r="EHV1" s="323"/>
      <c r="EHW1" s="323"/>
      <c r="EHX1" s="323"/>
      <c r="EHY1" s="323"/>
      <c r="EHZ1" s="323"/>
      <c r="EIA1" s="323"/>
      <c r="EIB1" s="323"/>
      <c r="EIC1" s="323"/>
      <c r="EID1" s="323"/>
      <c r="EIE1" s="323"/>
      <c r="EIF1" s="323"/>
      <c r="EIG1" s="323"/>
      <c r="EIH1" s="323"/>
      <c r="EII1" s="323"/>
      <c r="EIJ1" s="323"/>
      <c r="EIK1" s="323"/>
      <c r="EIL1" s="323"/>
      <c r="EIM1" s="323"/>
      <c r="EIN1" s="323"/>
      <c r="EIO1" s="323"/>
      <c r="EIP1" s="323"/>
      <c r="EIQ1" s="323"/>
      <c r="EIR1" s="323"/>
      <c r="EIS1" s="323"/>
      <c r="EIT1" s="323"/>
      <c r="EIU1" s="323"/>
      <c r="EIV1" s="323"/>
      <c r="EIW1" s="323"/>
      <c r="EIX1" s="323"/>
      <c r="EIY1" s="323"/>
      <c r="EIZ1" s="323"/>
      <c r="EJA1" s="323"/>
      <c r="EJB1" s="323"/>
      <c r="EJC1" s="323"/>
      <c r="EJD1" s="323"/>
      <c r="EJE1" s="323"/>
      <c r="EJF1" s="323"/>
      <c r="EJG1" s="323"/>
      <c r="EJH1" s="323"/>
      <c r="EJI1" s="323"/>
      <c r="EJJ1" s="323"/>
      <c r="EJK1" s="323"/>
      <c r="EJL1" s="323"/>
      <c r="EJM1" s="323"/>
      <c r="EJN1" s="323"/>
      <c r="EJO1" s="323"/>
      <c r="EJP1" s="323"/>
      <c r="EJQ1" s="323"/>
      <c r="EJR1" s="323"/>
      <c r="EJS1" s="323"/>
      <c r="EJT1" s="323"/>
      <c r="EJU1" s="323"/>
      <c r="EJV1" s="323"/>
      <c r="EJW1" s="323"/>
      <c r="EJX1" s="323"/>
      <c r="EJY1" s="323"/>
      <c r="EJZ1" s="323"/>
      <c r="EKA1" s="323"/>
      <c r="EKB1" s="323"/>
      <c r="EKC1" s="323"/>
      <c r="EKD1" s="323"/>
      <c r="EKE1" s="323"/>
      <c r="EKF1" s="323"/>
      <c r="EKG1" s="323"/>
      <c r="EKH1" s="323"/>
      <c r="EKI1" s="323"/>
      <c r="EKJ1" s="323"/>
      <c r="EKK1" s="323"/>
      <c r="EKL1" s="323"/>
      <c r="EKM1" s="323"/>
      <c r="EKN1" s="323"/>
      <c r="EKO1" s="323"/>
      <c r="EKP1" s="323"/>
      <c r="EKQ1" s="323"/>
      <c r="EKR1" s="323"/>
      <c r="EKS1" s="323"/>
      <c r="EKT1" s="323"/>
      <c r="EKU1" s="323"/>
      <c r="EKV1" s="323"/>
      <c r="EKW1" s="323"/>
      <c r="EKX1" s="323"/>
      <c r="EKY1" s="323"/>
      <c r="EKZ1" s="323"/>
      <c r="ELA1" s="323"/>
      <c r="ELB1" s="323"/>
      <c r="ELC1" s="323"/>
      <c r="ELD1" s="323"/>
      <c r="ELE1" s="323"/>
      <c r="ELF1" s="323"/>
      <c r="ELG1" s="323"/>
      <c r="ELH1" s="323"/>
      <c r="ELI1" s="323"/>
      <c r="ELJ1" s="323"/>
      <c r="ELK1" s="323"/>
      <c r="ELL1" s="323"/>
      <c r="ELM1" s="323"/>
      <c r="ELN1" s="323"/>
      <c r="ELO1" s="323"/>
      <c r="ELP1" s="323"/>
      <c r="ELQ1" s="323"/>
      <c r="ELR1" s="323"/>
      <c r="ELS1" s="323"/>
      <c r="ELT1" s="323"/>
      <c r="ELU1" s="323"/>
      <c r="ELV1" s="323"/>
      <c r="ELW1" s="323"/>
      <c r="ELX1" s="323"/>
      <c r="ELY1" s="323"/>
      <c r="ELZ1" s="323"/>
      <c r="EMA1" s="323"/>
      <c r="EMB1" s="323"/>
      <c r="EMC1" s="323"/>
      <c r="EMD1" s="323"/>
      <c r="EME1" s="323"/>
      <c r="EMF1" s="323"/>
      <c r="EMG1" s="323"/>
      <c r="EMH1" s="323"/>
      <c r="EMI1" s="323"/>
      <c r="EMJ1" s="323"/>
      <c r="EMK1" s="323"/>
      <c r="EML1" s="323"/>
      <c r="EMM1" s="323"/>
      <c r="EMN1" s="323"/>
      <c r="EMO1" s="323"/>
      <c r="EMP1" s="323"/>
      <c r="EMQ1" s="323"/>
      <c r="EMR1" s="323"/>
      <c r="EMS1" s="323"/>
      <c r="EMT1" s="323"/>
      <c r="EMU1" s="323"/>
      <c r="EMV1" s="323"/>
      <c r="EMW1" s="323"/>
      <c r="EMX1" s="323"/>
      <c r="EMY1" s="323"/>
      <c r="EMZ1" s="323"/>
      <c r="ENA1" s="323"/>
      <c r="ENB1" s="323"/>
      <c r="ENC1" s="323"/>
      <c r="END1" s="323"/>
      <c r="ENE1" s="323"/>
      <c r="ENF1" s="323"/>
      <c r="ENG1" s="323"/>
      <c r="ENH1" s="323"/>
      <c r="ENI1" s="323"/>
      <c r="ENJ1" s="323"/>
      <c r="ENK1" s="323"/>
      <c r="ENL1" s="323"/>
      <c r="ENM1" s="323"/>
      <c r="ENN1" s="323"/>
      <c r="ENO1" s="323"/>
      <c r="ENP1" s="323"/>
      <c r="ENQ1" s="323"/>
      <c r="ENR1" s="323"/>
      <c r="ENS1" s="323"/>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23"/>
      <c r="ERI1" s="323"/>
      <c r="ERJ1" s="323"/>
      <c r="ERK1" s="323"/>
      <c r="ERL1" s="323"/>
      <c r="ERM1" s="323"/>
      <c r="ERN1" s="323"/>
      <c r="ERO1" s="323"/>
      <c r="ERP1" s="323"/>
      <c r="ERQ1" s="323"/>
      <c r="ERR1" s="323"/>
      <c r="ERS1" s="323"/>
      <c r="ERT1" s="323"/>
      <c r="ERU1" s="323"/>
      <c r="ERV1" s="323"/>
      <c r="ERW1" s="323"/>
      <c r="ERX1" s="323"/>
      <c r="ERY1" s="323"/>
      <c r="ERZ1" s="323"/>
      <c r="ESA1" s="323"/>
      <c r="ESB1" s="323"/>
      <c r="ESC1" s="323"/>
      <c r="ESD1" s="323"/>
      <c r="ESE1" s="323"/>
      <c r="ESF1" s="323"/>
      <c r="ESG1" s="323"/>
      <c r="ESH1" s="323"/>
      <c r="ESI1" s="323"/>
      <c r="ESJ1" s="323"/>
      <c r="ESK1" s="323"/>
      <c r="ESL1" s="323"/>
      <c r="ESM1" s="323"/>
      <c r="ESN1" s="323"/>
      <c r="ESO1" s="323"/>
      <c r="ESP1" s="323"/>
      <c r="ESQ1" s="323"/>
      <c r="ESR1" s="323"/>
      <c r="ESS1" s="323"/>
      <c r="EST1" s="323"/>
      <c r="ESU1" s="323"/>
      <c r="ESV1" s="323"/>
      <c r="ESW1" s="323"/>
      <c r="ESX1" s="323"/>
      <c r="ESY1" s="323"/>
      <c r="ESZ1" s="323"/>
      <c r="ETA1" s="323"/>
      <c r="ETB1" s="323"/>
      <c r="ETC1" s="323"/>
      <c r="ETD1" s="323"/>
      <c r="ETE1" s="323"/>
      <c r="ETF1" s="323"/>
      <c r="ETG1" s="323"/>
      <c r="ETH1" s="323"/>
      <c r="ETI1" s="323"/>
      <c r="ETJ1" s="323"/>
      <c r="ETK1" s="323"/>
      <c r="ETL1" s="323"/>
      <c r="ETM1" s="323"/>
      <c r="ETN1" s="323"/>
      <c r="ETO1" s="323"/>
      <c r="ETP1" s="323"/>
      <c r="ETQ1" s="323"/>
      <c r="ETR1" s="323"/>
      <c r="ETS1" s="323"/>
      <c r="ETT1" s="323"/>
      <c r="ETU1" s="323"/>
      <c r="ETV1" s="323"/>
      <c r="ETW1" s="323"/>
      <c r="ETX1" s="323"/>
      <c r="ETY1" s="323"/>
      <c r="ETZ1" s="323"/>
      <c r="EUA1" s="323"/>
      <c r="EUB1" s="323"/>
      <c r="EUC1" s="323"/>
      <c r="EUD1" s="323"/>
      <c r="EUE1" s="323"/>
      <c r="EUF1" s="323"/>
      <c r="EUG1" s="323"/>
      <c r="EUH1" s="323"/>
      <c r="EUI1" s="323"/>
      <c r="EUJ1" s="323"/>
      <c r="EUK1" s="323"/>
      <c r="EUL1" s="323"/>
      <c r="EUM1" s="323"/>
      <c r="EUN1" s="323"/>
      <c r="EUO1" s="323"/>
      <c r="EUP1" s="323"/>
      <c r="EUQ1" s="323"/>
      <c r="EUR1" s="323"/>
      <c r="EUS1" s="323"/>
      <c r="EUT1" s="323"/>
      <c r="EUU1" s="323"/>
      <c r="EUV1" s="323"/>
      <c r="EUW1" s="323"/>
      <c r="EUX1" s="323"/>
      <c r="EUY1" s="323"/>
      <c r="EUZ1" s="323"/>
      <c r="EVA1" s="323"/>
      <c r="EVB1" s="323"/>
      <c r="EVC1" s="323"/>
      <c r="EVD1" s="323"/>
      <c r="EVE1" s="323"/>
      <c r="EVF1" s="323"/>
      <c r="EVG1" s="323"/>
      <c r="EVH1" s="323"/>
      <c r="EVI1" s="323"/>
      <c r="EVJ1" s="323"/>
      <c r="EVK1" s="323"/>
      <c r="EVL1" s="323"/>
      <c r="EVM1" s="323"/>
      <c r="EVN1" s="323"/>
      <c r="EVO1" s="323"/>
      <c r="EVP1" s="323"/>
      <c r="EVQ1" s="323"/>
      <c r="EVR1" s="323"/>
      <c r="EVS1" s="323"/>
      <c r="EVT1" s="323"/>
      <c r="EVU1" s="323"/>
      <c r="EVV1" s="323"/>
      <c r="EVW1" s="323"/>
      <c r="EVX1" s="323"/>
      <c r="EVY1" s="323"/>
      <c r="EVZ1" s="323"/>
      <c r="EWA1" s="323"/>
      <c r="EWB1" s="323"/>
      <c r="EWC1" s="323"/>
      <c r="EWD1" s="323"/>
      <c r="EWE1" s="323"/>
      <c r="EWF1" s="323"/>
      <c r="EWG1" s="323"/>
      <c r="EWH1" s="323"/>
      <c r="EWI1" s="323"/>
      <c r="EWJ1" s="323"/>
      <c r="EWK1" s="323"/>
      <c r="EWL1" s="323"/>
      <c r="EWM1" s="323"/>
      <c r="EWN1" s="323"/>
      <c r="EWO1" s="323"/>
      <c r="EWP1" s="323"/>
      <c r="EWQ1" s="323"/>
      <c r="EWR1" s="323"/>
      <c r="EWS1" s="323"/>
      <c r="EWT1" s="323"/>
      <c r="EWU1" s="323"/>
      <c r="EWV1" s="323"/>
      <c r="EWW1" s="323"/>
      <c r="EWX1" s="323"/>
      <c r="EWY1" s="323"/>
      <c r="EWZ1" s="323"/>
      <c r="EXA1" s="323"/>
      <c r="EXB1" s="323"/>
      <c r="EXC1" s="323"/>
      <c r="EXD1" s="323"/>
      <c r="EXE1" s="323"/>
      <c r="EXF1" s="323"/>
      <c r="EXG1" s="323"/>
      <c r="EXH1" s="323"/>
      <c r="EXI1" s="323"/>
      <c r="EXJ1" s="323"/>
      <c r="EXK1" s="323"/>
      <c r="EXL1" s="323"/>
      <c r="EXM1" s="323"/>
      <c r="EXN1" s="323"/>
      <c r="EXO1" s="323"/>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23"/>
      <c r="FBE1" s="323"/>
      <c r="FBF1" s="323"/>
      <c r="FBG1" s="323"/>
      <c r="FBH1" s="323"/>
      <c r="FBI1" s="323"/>
      <c r="FBJ1" s="323"/>
      <c r="FBK1" s="323"/>
      <c r="FBL1" s="323"/>
      <c r="FBM1" s="323"/>
      <c r="FBN1" s="323"/>
      <c r="FBO1" s="323"/>
      <c r="FBP1" s="323"/>
      <c r="FBQ1" s="323"/>
      <c r="FBR1" s="323"/>
      <c r="FBS1" s="323"/>
      <c r="FBT1" s="323"/>
      <c r="FBU1" s="323"/>
      <c r="FBV1" s="323"/>
      <c r="FBW1" s="323"/>
      <c r="FBX1" s="323"/>
      <c r="FBY1" s="323"/>
      <c r="FBZ1" s="323"/>
      <c r="FCA1" s="323"/>
      <c r="FCB1" s="323"/>
      <c r="FCC1" s="323"/>
      <c r="FCD1" s="323"/>
      <c r="FCE1" s="323"/>
      <c r="FCF1" s="323"/>
      <c r="FCG1" s="323"/>
      <c r="FCH1" s="323"/>
      <c r="FCI1" s="323"/>
      <c r="FCJ1" s="323"/>
      <c r="FCK1" s="323"/>
      <c r="FCL1" s="323"/>
      <c r="FCM1" s="323"/>
      <c r="FCN1" s="323"/>
      <c r="FCO1" s="323"/>
      <c r="FCP1" s="323"/>
      <c r="FCQ1" s="323"/>
      <c r="FCR1" s="323"/>
      <c r="FCS1" s="323"/>
      <c r="FCT1" s="323"/>
      <c r="FCU1" s="323"/>
      <c r="FCV1" s="323"/>
      <c r="FCW1" s="323"/>
      <c r="FCX1" s="323"/>
      <c r="FCY1" s="323"/>
      <c r="FCZ1" s="323"/>
      <c r="FDA1" s="323"/>
      <c r="FDB1" s="323"/>
      <c r="FDC1" s="323"/>
      <c r="FDD1" s="323"/>
      <c r="FDE1" s="323"/>
      <c r="FDF1" s="323"/>
      <c r="FDG1" s="323"/>
      <c r="FDH1" s="323"/>
      <c r="FDI1" s="323"/>
      <c r="FDJ1" s="323"/>
      <c r="FDK1" s="323"/>
      <c r="FDL1" s="323"/>
      <c r="FDM1" s="323"/>
      <c r="FDN1" s="323"/>
      <c r="FDO1" s="323"/>
      <c r="FDP1" s="323"/>
      <c r="FDQ1" s="323"/>
      <c r="FDR1" s="323"/>
      <c r="FDS1" s="323"/>
      <c r="FDT1" s="323"/>
      <c r="FDU1" s="323"/>
      <c r="FDV1" s="323"/>
      <c r="FDW1" s="323"/>
      <c r="FDX1" s="323"/>
      <c r="FDY1" s="323"/>
      <c r="FDZ1" s="323"/>
      <c r="FEA1" s="323"/>
      <c r="FEB1" s="323"/>
      <c r="FEC1" s="323"/>
      <c r="FED1" s="323"/>
      <c r="FEE1" s="323"/>
      <c r="FEF1" s="323"/>
      <c r="FEG1" s="323"/>
      <c r="FEH1" s="323"/>
      <c r="FEI1" s="323"/>
      <c r="FEJ1" s="323"/>
      <c r="FEK1" s="323"/>
      <c r="FEL1" s="323"/>
      <c r="FEM1" s="323"/>
      <c r="FEN1" s="323"/>
      <c r="FEO1" s="323"/>
      <c r="FEP1" s="323"/>
      <c r="FEQ1" s="323"/>
      <c r="FER1" s="323"/>
      <c r="FES1" s="323"/>
      <c r="FET1" s="323"/>
      <c r="FEU1" s="323"/>
      <c r="FEV1" s="323"/>
      <c r="FEW1" s="323"/>
      <c r="FEX1" s="323"/>
      <c r="FEY1" s="323"/>
      <c r="FEZ1" s="323"/>
      <c r="FFA1" s="323"/>
      <c r="FFB1" s="323"/>
      <c r="FFC1" s="323"/>
      <c r="FFD1" s="323"/>
      <c r="FFE1" s="323"/>
      <c r="FFF1" s="323"/>
      <c r="FFG1" s="323"/>
      <c r="FFH1" s="323"/>
      <c r="FFI1" s="323"/>
      <c r="FFJ1" s="323"/>
      <c r="FFK1" s="323"/>
      <c r="FFL1" s="323"/>
      <c r="FFM1" s="323"/>
      <c r="FFN1" s="323"/>
      <c r="FFO1" s="323"/>
      <c r="FFP1" s="323"/>
      <c r="FFQ1" s="323"/>
      <c r="FFR1" s="323"/>
      <c r="FFS1" s="323"/>
      <c r="FFT1" s="323"/>
      <c r="FFU1" s="323"/>
      <c r="FFV1" s="323"/>
      <c r="FFW1" s="323"/>
      <c r="FFX1" s="323"/>
      <c r="FFY1" s="323"/>
      <c r="FFZ1" s="323"/>
      <c r="FGA1" s="323"/>
      <c r="FGB1" s="323"/>
      <c r="FGC1" s="323"/>
      <c r="FGD1" s="323"/>
      <c r="FGE1" s="323"/>
      <c r="FGF1" s="323"/>
      <c r="FGG1" s="323"/>
      <c r="FGH1" s="323"/>
      <c r="FGI1" s="323"/>
      <c r="FGJ1" s="323"/>
      <c r="FGK1" s="323"/>
      <c r="FGL1" s="323"/>
      <c r="FGM1" s="323"/>
      <c r="FGN1" s="323"/>
      <c r="FGO1" s="323"/>
      <c r="FGP1" s="323"/>
      <c r="FGQ1" s="323"/>
      <c r="FGR1" s="323"/>
      <c r="FGS1" s="323"/>
      <c r="FGT1" s="323"/>
      <c r="FGU1" s="323"/>
      <c r="FGV1" s="323"/>
      <c r="FGW1" s="323"/>
      <c r="FGX1" s="323"/>
      <c r="FGY1" s="323"/>
      <c r="FGZ1" s="323"/>
      <c r="FHA1" s="323"/>
      <c r="FHB1" s="323"/>
      <c r="FHC1" s="323"/>
      <c r="FHD1" s="323"/>
      <c r="FHE1" s="323"/>
      <c r="FHF1" s="323"/>
      <c r="FHG1" s="323"/>
      <c r="FHH1" s="323"/>
      <c r="FHI1" s="323"/>
      <c r="FHJ1" s="323"/>
      <c r="FHK1" s="323"/>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23"/>
      <c r="FLA1" s="323"/>
      <c r="FLB1" s="323"/>
      <c r="FLC1" s="323"/>
      <c r="FLD1" s="323"/>
      <c r="FLE1" s="323"/>
      <c r="FLF1" s="323"/>
      <c r="FLG1" s="323"/>
      <c r="FLH1" s="323"/>
      <c r="FLI1" s="323"/>
      <c r="FLJ1" s="323"/>
      <c r="FLK1" s="323"/>
      <c r="FLL1" s="323"/>
      <c r="FLM1" s="323"/>
      <c r="FLN1" s="323"/>
      <c r="FLO1" s="323"/>
      <c r="FLP1" s="323"/>
      <c r="FLQ1" s="323"/>
      <c r="FLR1" s="323"/>
      <c r="FLS1" s="323"/>
      <c r="FLT1" s="323"/>
      <c r="FLU1" s="323"/>
      <c r="FLV1" s="323"/>
      <c r="FLW1" s="323"/>
      <c r="FLX1" s="323"/>
      <c r="FLY1" s="323"/>
      <c r="FLZ1" s="323"/>
      <c r="FMA1" s="323"/>
      <c r="FMB1" s="323"/>
      <c r="FMC1" s="323"/>
      <c r="FMD1" s="323"/>
      <c r="FME1" s="323"/>
      <c r="FMF1" s="323"/>
      <c r="FMG1" s="323"/>
      <c r="FMH1" s="323"/>
      <c r="FMI1" s="323"/>
      <c r="FMJ1" s="323"/>
      <c r="FMK1" s="323"/>
      <c r="FML1" s="323"/>
      <c r="FMM1" s="323"/>
      <c r="FMN1" s="323"/>
      <c r="FMO1" s="323"/>
      <c r="FMP1" s="323"/>
      <c r="FMQ1" s="323"/>
      <c r="FMR1" s="323"/>
      <c r="FMS1" s="323"/>
      <c r="FMT1" s="323"/>
      <c r="FMU1" s="323"/>
      <c r="FMV1" s="323"/>
      <c r="FMW1" s="323"/>
      <c r="FMX1" s="323"/>
      <c r="FMY1" s="323"/>
      <c r="FMZ1" s="323"/>
      <c r="FNA1" s="323"/>
      <c r="FNB1" s="323"/>
      <c r="FNC1" s="323"/>
      <c r="FND1" s="323"/>
      <c r="FNE1" s="323"/>
      <c r="FNF1" s="323"/>
      <c r="FNG1" s="323"/>
      <c r="FNH1" s="323"/>
      <c r="FNI1" s="323"/>
      <c r="FNJ1" s="323"/>
      <c r="FNK1" s="323"/>
      <c r="FNL1" s="323"/>
      <c r="FNM1" s="323"/>
      <c r="FNN1" s="323"/>
      <c r="FNO1" s="323"/>
      <c r="FNP1" s="323"/>
      <c r="FNQ1" s="323"/>
      <c r="FNR1" s="323"/>
      <c r="FNS1" s="323"/>
      <c r="FNT1" s="323"/>
      <c r="FNU1" s="323"/>
      <c r="FNV1" s="323"/>
      <c r="FNW1" s="323"/>
      <c r="FNX1" s="323"/>
      <c r="FNY1" s="323"/>
      <c r="FNZ1" s="323"/>
      <c r="FOA1" s="323"/>
      <c r="FOB1" s="323"/>
      <c r="FOC1" s="323"/>
      <c r="FOD1" s="323"/>
      <c r="FOE1" s="323"/>
      <c r="FOF1" s="323"/>
      <c r="FOG1" s="323"/>
      <c r="FOH1" s="323"/>
      <c r="FOI1" s="323"/>
      <c r="FOJ1" s="323"/>
      <c r="FOK1" s="323"/>
      <c r="FOL1" s="323"/>
      <c r="FOM1" s="323"/>
      <c r="FON1" s="323"/>
      <c r="FOO1" s="323"/>
      <c r="FOP1" s="323"/>
      <c r="FOQ1" s="323"/>
      <c r="FOR1" s="323"/>
      <c r="FOS1" s="323"/>
      <c r="FOT1" s="323"/>
      <c r="FOU1" s="323"/>
      <c r="FOV1" s="323"/>
      <c r="FOW1" s="323"/>
      <c r="FOX1" s="323"/>
      <c r="FOY1" s="323"/>
      <c r="FOZ1" s="323"/>
      <c r="FPA1" s="323"/>
      <c r="FPB1" s="323"/>
      <c r="FPC1" s="323"/>
      <c r="FPD1" s="323"/>
      <c r="FPE1" s="323"/>
      <c r="FPF1" s="323"/>
      <c r="FPG1" s="323"/>
      <c r="FPH1" s="323"/>
      <c r="FPI1" s="323"/>
      <c r="FPJ1" s="323"/>
      <c r="FPK1" s="323"/>
      <c r="FPL1" s="323"/>
      <c r="FPM1" s="323"/>
      <c r="FPN1" s="323"/>
      <c r="FPO1" s="323"/>
      <c r="FPP1" s="323"/>
      <c r="FPQ1" s="323"/>
      <c r="FPR1" s="323"/>
      <c r="FPS1" s="323"/>
      <c r="FPT1" s="323"/>
      <c r="FPU1" s="323"/>
      <c r="FPV1" s="323"/>
      <c r="FPW1" s="323"/>
      <c r="FPX1" s="323"/>
      <c r="FPY1" s="323"/>
      <c r="FPZ1" s="323"/>
      <c r="FQA1" s="323"/>
      <c r="FQB1" s="323"/>
      <c r="FQC1" s="323"/>
      <c r="FQD1" s="323"/>
      <c r="FQE1" s="323"/>
      <c r="FQF1" s="323"/>
      <c r="FQG1" s="323"/>
      <c r="FQH1" s="323"/>
      <c r="FQI1" s="323"/>
      <c r="FQJ1" s="323"/>
      <c r="FQK1" s="323"/>
      <c r="FQL1" s="323"/>
      <c r="FQM1" s="323"/>
      <c r="FQN1" s="323"/>
      <c r="FQO1" s="323"/>
      <c r="FQP1" s="323"/>
      <c r="FQQ1" s="323"/>
      <c r="FQR1" s="323"/>
      <c r="FQS1" s="323"/>
      <c r="FQT1" s="323"/>
      <c r="FQU1" s="323"/>
      <c r="FQV1" s="323"/>
      <c r="FQW1" s="323"/>
      <c r="FQX1" s="323"/>
      <c r="FQY1" s="323"/>
      <c r="FQZ1" s="323"/>
      <c r="FRA1" s="323"/>
      <c r="FRB1" s="323"/>
      <c r="FRC1" s="323"/>
      <c r="FRD1" s="323"/>
      <c r="FRE1" s="323"/>
      <c r="FRF1" s="323"/>
      <c r="FRG1" s="323"/>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23"/>
      <c r="FUW1" s="323"/>
      <c r="FUX1" s="323"/>
      <c r="FUY1" s="323"/>
      <c r="FUZ1" s="323"/>
      <c r="FVA1" s="323"/>
      <c r="FVB1" s="323"/>
      <c r="FVC1" s="323"/>
      <c r="FVD1" s="323"/>
      <c r="FVE1" s="323"/>
      <c r="FVF1" s="323"/>
      <c r="FVG1" s="323"/>
      <c r="FVH1" s="323"/>
      <c r="FVI1" s="323"/>
      <c r="FVJ1" s="323"/>
      <c r="FVK1" s="323"/>
      <c r="FVL1" s="323"/>
      <c r="FVM1" s="323"/>
      <c r="FVN1" s="323"/>
      <c r="FVO1" s="323"/>
      <c r="FVP1" s="323"/>
      <c r="FVQ1" s="323"/>
      <c r="FVR1" s="323"/>
      <c r="FVS1" s="323"/>
      <c r="FVT1" s="323"/>
      <c r="FVU1" s="323"/>
      <c r="FVV1" s="323"/>
      <c r="FVW1" s="323"/>
      <c r="FVX1" s="323"/>
      <c r="FVY1" s="323"/>
      <c r="FVZ1" s="323"/>
      <c r="FWA1" s="323"/>
      <c r="FWB1" s="323"/>
      <c r="FWC1" s="323"/>
      <c r="FWD1" s="323"/>
      <c r="FWE1" s="323"/>
      <c r="FWF1" s="323"/>
      <c r="FWG1" s="323"/>
      <c r="FWH1" s="323"/>
      <c r="FWI1" s="323"/>
      <c r="FWJ1" s="323"/>
      <c r="FWK1" s="323"/>
      <c r="FWL1" s="323"/>
      <c r="FWM1" s="323"/>
      <c r="FWN1" s="323"/>
      <c r="FWO1" s="323"/>
      <c r="FWP1" s="323"/>
      <c r="FWQ1" s="323"/>
      <c r="FWR1" s="323"/>
      <c r="FWS1" s="323"/>
      <c r="FWT1" s="323"/>
      <c r="FWU1" s="323"/>
      <c r="FWV1" s="323"/>
      <c r="FWW1" s="323"/>
      <c r="FWX1" s="323"/>
      <c r="FWY1" s="323"/>
      <c r="FWZ1" s="323"/>
      <c r="FXA1" s="323"/>
      <c r="FXB1" s="323"/>
      <c r="FXC1" s="323"/>
      <c r="FXD1" s="323"/>
      <c r="FXE1" s="323"/>
      <c r="FXF1" s="323"/>
      <c r="FXG1" s="323"/>
      <c r="FXH1" s="323"/>
      <c r="FXI1" s="323"/>
      <c r="FXJ1" s="323"/>
      <c r="FXK1" s="323"/>
      <c r="FXL1" s="323"/>
      <c r="FXM1" s="323"/>
      <c r="FXN1" s="323"/>
      <c r="FXO1" s="323"/>
      <c r="FXP1" s="323"/>
      <c r="FXQ1" s="323"/>
      <c r="FXR1" s="323"/>
      <c r="FXS1" s="323"/>
      <c r="FXT1" s="323"/>
      <c r="FXU1" s="323"/>
      <c r="FXV1" s="323"/>
      <c r="FXW1" s="323"/>
      <c r="FXX1" s="323"/>
      <c r="FXY1" s="323"/>
      <c r="FXZ1" s="323"/>
      <c r="FYA1" s="323"/>
      <c r="FYB1" s="323"/>
      <c r="FYC1" s="323"/>
      <c r="FYD1" s="323"/>
      <c r="FYE1" s="323"/>
      <c r="FYF1" s="323"/>
      <c r="FYG1" s="323"/>
      <c r="FYH1" s="323"/>
      <c r="FYI1" s="323"/>
      <c r="FYJ1" s="323"/>
      <c r="FYK1" s="323"/>
      <c r="FYL1" s="323"/>
      <c r="FYM1" s="323"/>
      <c r="FYN1" s="323"/>
      <c r="FYO1" s="323"/>
      <c r="FYP1" s="323"/>
      <c r="FYQ1" s="323"/>
      <c r="FYR1" s="323"/>
      <c r="FYS1" s="323"/>
      <c r="FYT1" s="323"/>
      <c r="FYU1" s="323"/>
      <c r="FYV1" s="323"/>
      <c r="FYW1" s="323"/>
      <c r="FYX1" s="323"/>
      <c r="FYY1" s="323"/>
      <c r="FYZ1" s="323"/>
      <c r="FZA1" s="323"/>
      <c r="FZB1" s="323"/>
      <c r="FZC1" s="323"/>
      <c r="FZD1" s="323"/>
      <c r="FZE1" s="323"/>
      <c r="FZF1" s="323"/>
      <c r="FZG1" s="323"/>
      <c r="FZH1" s="323"/>
      <c r="FZI1" s="323"/>
      <c r="FZJ1" s="323"/>
      <c r="FZK1" s="323"/>
      <c r="FZL1" s="323"/>
      <c r="FZM1" s="323"/>
      <c r="FZN1" s="323"/>
      <c r="FZO1" s="323"/>
      <c r="FZP1" s="323"/>
      <c r="FZQ1" s="323"/>
      <c r="FZR1" s="323"/>
      <c r="FZS1" s="323"/>
      <c r="FZT1" s="323"/>
      <c r="FZU1" s="323"/>
      <c r="FZV1" s="323"/>
      <c r="FZW1" s="323"/>
      <c r="FZX1" s="323"/>
      <c r="FZY1" s="323"/>
      <c r="FZZ1" s="323"/>
      <c r="GAA1" s="323"/>
      <c r="GAB1" s="323"/>
      <c r="GAC1" s="323"/>
      <c r="GAD1" s="323"/>
      <c r="GAE1" s="323"/>
      <c r="GAF1" s="323"/>
      <c r="GAG1" s="323"/>
      <c r="GAH1" s="323"/>
      <c r="GAI1" s="323"/>
      <c r="GAJ1" s="323"/>
      <c r="GAK1" s="323"/>
      <c r="GAL1" s="323"/>
      <c r="GAM1" s="323"/>
      <c r="GAN1" s="323"/>
      <c r="GAO1" s="323"/>
      <c r="GAP1" s="323"/>
      <c r="GAQ1" s="323"/>
      <c r="GAR1" s="323"/>
      <c r="GAS1" s="323"/>
      <c r="GAT1" s="323"/>
      <c r="GAU1" s="323"/>
      <c r="GAV1" s="323"/>
      <c r="GAW1" s="323"/>
      <c r="GAX1" s="323"/>
      <c r="GAY1" s="323"/>
      <c r="GAZ1" s="323"/>
      <c r="GBA1" s="323"/>
      <c r="GBB1" s="323"/>
      <c r="GBC1" s="323"/>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23"/>
      <c r="GES1" s="323"/>
      <c r="GET1" s="323"/>
      <c r="GEU1" s="323"/>
      <c r="GEV1" s="323"/>
      <c r="GEW1" s="323"/>
      <c r="GEX1" s="323"/>
      <c r="GEY1" s="323"/>
      <c r="GEZ1" s="323"/>
      <c r="GFA1" s="323"/>
      <c r="GFB1" s="323"/>
      <c r="GFC1" s="323"/>
      <c r="GFD1" s="323"/>
      <c r="GFE1" s="323"/>
      <c r="GFF1" s="323"/>
      <c r="GFG1" s="323"/>
      <c r="GFH1" s="323"/>
      <c r="GFI1" s="323"/>
      <c r="GFJ1" s="323"/>
      <c r="GFK1" s="323"/>
      <c r="GFL1" s="323"/>
      <c r="GFM1" s="323"/>
      <c r="GFN1" s="323"/>
      <c r="GFO1" s="323"/>
      <c r="GFP1" s="323"/>
      <c r="GFQ1" s="323"/>
      <c r="GFR1" s="323"/>
      <c r="GFS1" s="323"/>
      <c r="GFT1" s="323"/>
      <c r="GFU1" s="323"/>
      <c r="GFV1" s="323"/>
      <c r="GFW1" s="323"/>
      <c r="GFX1" s="323"/>
      <c r="GFY1" s="323"/>
      <c r="GFZ1" s="323"/>
      <c r="GGA1" s="323"/>
      <c r="GGB1" s="323"/>
      <c r="GGC1" s="323"/>
      <c r="GGD1" s="323"/>
      <c r="GGE1" s="323"/>
      <c r="GGF1" s="323"/>
      <c r="GGG1" s="323"/>
      <c r="GGH1" s="323"/>
      <c r="GGI1" s="323"/>
      <c r="GGJ1" s="323"/>
      <c r="GGK1" s="323"/>
      <c r="GGL1" s="323"/>
      <c r="GGM1" s="323"/>
      <c r="GGN1" s="323"/>
      <c r="GGO1" s="323"/>
      <c r="GGP1" s="323"/>
      <c r="GGQ1" s="323"/>
      <c r="GGR1" s="323"/>
      <c r="GGS1" s="323"/>
      <c r="GGT1" s="323"/>
      <c r="GGU1" s="323"/>
      <c r="GGV1" s="323"/>
      <c r="GGW1" s="323"/>
      <c r="GGX1" s="323"/>
      <c r="GGY1" s="323"/>
      <c r="GGZ1" s="323"/>
      <c r="GHA1" s="323"/>
      <c r="GHB1" s="323"/>
      <c r="GHC1" s="323"/>
      <c r="GHD1" s="323"/>
      <c r="GHE1" s="323"/>
      <c r="GHF1" s="323"/>
      <c r="GHG1" s="323"/>
      <c r="GHH1" s="323"/>
      <c r="GHI1" s="323"/>
      <c r="GHJ1" s="323"/>
      <c r="GHK1" s="323"/>
      <c r="GHL1" s="323"/>
      <c r="GHM1" s="323"/>
      <c r="GHN1" s="323"/>
      <c r="GHO1" s="323"/>
      <c r="GHP1" s="323"/>
      <c r="GHQ1" s="323"/>
      <c r="GHR1" s="323"/>
      <c r="GHS1" s="323"/>
      <c r="GHT1" s="323"/>
      <c r="GHU1" s="323"/>
      <c r="GHV1" s="323"/>
      <c r="GHW1" s="323"/>
      <c r="GHX1" s="323"/>
      <c r="GHY1" s="323"/>
      <c r="GHZ1" s="323"/>
      <c r="GIA1" s="323"/>
      <c r="GIB1" s="323"/>
      <c r="GIC1" s="323"/>
      <c r="GID1" s="323"/>
      <c r="GIE1" s="323"/>
      <c r="GIF1" s="323"/>
      <c r="GIG1" s="323"/>
      <c r="GIH1" s="323"/>
      <c r="GII1" s="323"/>
      <c r="GIJ1" s="323"/>
      <c r="GIK1" s="323"/>
      <c r="GIL1" s="323"/>
      <c r="GIM1" s="323"/>
      <c r="GIN1" s="323"/>
      <c r="GIO1" s="323"/>
      <c r="GIP1" s="323"/>
      <c r="GIQ1" s="323"/>
      <c r="GIR1" s="323"/>
      <c r="GIS1" s="323"/>
      <c r="GIT1" s="323"/>
      <c r="GIU1" s="323"/>
      <c r="GIV1" s="323"/>
      <c r="GIW1" s="323"/>
      <c r="GIX1" s="323"/>
      <c r="GIY1" s="323"/>
      <c r="GIZ1" s="323"/>
      <c r="GJA1" s="323"/>
      <c r="GJB1" s="323"/>
      <c r="GJC1" s="323"/>
      <c r="GJD1" s="323"/>
      <c r="GJE1" s="323"/>
      <c r="GJF1" s="323"/>
      <c r="GJG1" s="323"/>
      <c r="GJH1" s="323"/>
      <c r="GJI1" s="323"/>
      <c r="GJJ1" s="323"/>
      <c r="GJK1" s="323"/>
      <c r="GJL1" s="323"/>
      <c r="GJM1" s="323"/>
      <c r="GJN1" s="323"/>
      <c r="GJO1" s="323"/>
      <c r="GJP1" s="323"/>
      <c r="GJQ1" s="323"/>
      <c r="GJR1" s="323"/>
      <c r="GJS1" s="323"/>
      <c r="GJT1" s="323"/>
      <c r="GJU1" s="323"/>
      <c r="GJV1" s="323"/>
      <c r="GJW1" s="323"/>
      <c r="GJX1" s="323"/>
      <c r="GJY1" s="323"/>
      <c r="GJZ1" s="323"/>
      <c r="GKA1" s="323"/>
      <c r="GKB1" s="323"/>
      <c r="GKC1" s="323"/>
      <c r="GKD1" s="323"/>
      <c r="GKE1" s="323"/>
      <c r="GKF1" s="323"/>
      <c r="GKG1" s="323"/>
      <c r="GKH1" s="323"/>
      <c r="GKI1" s="323"/>
      <c r="GKJ1" s="323"/>
      <c r="GKK1" s="323"/>
      <c r="GKL1" s="323"/>
      <c r="GKM1" s="323"/>
      <c r="GKN1" s="323"/>
      <c r="GKO1" s="323"/>
      <c r="GKP1" s="323"/>
      <c r="GKQ1" s="323"/>
      <c r="GKR1" s="323"/>
      <c r="GKS1" s="323"/>
      <c r="GKT1" s="323"/>
      <c r="GKU1" s="323"/>
      <c r="GKV1" s="323"/>
      <c r="GKW1" s="323"/>
      <c r="GKX1" s="323"/>
      <c r="GKY1" s="323"/>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23"/>
      <c r="GOO1" s="323"/>
      <c r="GOP1" s="323"/>
      <c r="GOQ1" s="323"/>
      <c r="GOR1" s="323"/>
      <c r="GOS1" s="323"/>
      <c r="GOT1" s="323"/>
      <c r="GOU1" s="323"/>
      <c r="GOV1" s="323"/>
      <c r="GOW1" s="323"/>
      <c r="GOX1" s="323"/>
      <c r="GOY1" s="323"/>
      <c r="GOZ1" s="323"/>
      <c r="GPA1" s="323"/>
      <c r="GPB1" s="323"/>
      <c r="GPC1" s="323"/>
      <c r="GPD1" s="323"/>
      <c r="GPE1" s="323"/>
      <c r="GPF1" s="323"/>
      <c r="GPG1" s="323"/>
      <c r="GPH1" s="323"/>
      <c r="GPI1" s="323"/>
      <c r="GPJ1" s="323"/>
      <c r="GPK1" s="323"/>
      <c r="GPL1" s="323"/>
      <c r="GPM1" s="323"/>
      <c r="GPN1" s="323"/>
      <c r="GPO1" s="323"/>
      <c r="GPP1" s="323"/>
      <c r="GPQ1" s="323"/>
      <c r="GPR1" s="323"/>
      <c r="GPS1" s="323"/>
      <c r="GPT1" s="323"/>
      <c r="GPU1" s="323"/>
      <c r="GPV1" s="323"/>
      <c r="GPW1" s="323"/>
      <c r="GPX1" s="323"/>
      <c r="GPY1" s="323"/>
      <c r="GPZ1" s="323"/>
      <c r="GQA1" s="323"/>
      <c r="GQB1" s="323"/>
      <c r="GQC1" s="323"/>
      <c r="GQD1" s="323"/>
      <c r="GQE1" s="323"/>
      <c r="GQF1" s="323"/>
      <c r="GQG1" s="323"/>
      <c r="GQH1" s="323"/>
      <c r="GQI1" s="323"/>
      <c r="GQJ1" s="323"/>
      <c r="GQK1" s="323"/>
      <c r="GQL1" s="323"/>
      <c r="GQM1" s="323"/>
      <c r="GQN1" s="323"/>
      <c r="GQO1" s="323"/>
      <c r="GQP1" s="323"/>
      <c r="GQQ1" s="323"/>
      <c r="GQR1" s="323"/>
      <c r="GQS1" s="323"/>
      <c r="GQT1" s="323"/>
      <c r="GQU1" s="323"/>
      <c r="GQV1" s="323"/>
      <c r="GQW1" s="323"/>
      <c r="GQX1" s="323"/>
      <c r="GQY1" s="323"/>
      <c r="GQZ1" s="323"/>
      <c r="GRA1" s="323"/>
      <c r="GRB1" s="323"/>
      <c r="GRC1" s="323"/>
      <c r="GRD1" s="323"/>
      <c r="GRE1" s="323"/>
      <c r="GRF1" s="323"/>
      <c r="GRG1" s="323"/>
      <c r="GRH1" s="323"/>
      <c r="GRI1" s="323"/>
      <c r="GRJ1" s="323"/>
      <c r="GRK1" s="323"/>
      <c r="GRL1" s="323"/>
      <c r="GRM1" s="323"/>
      <c r="GRN1" s="323"/>
      <c r="GRO1" s="323"/>
      <c r="GRP1" s="323"/>
      <c r="GRQ1" s="323"/>
      <c r="GRR1" s="323"/>
      <c r="GRS1" s="323"/>
      <c r="GRT1" s="323"/>
      <c r="GRU1" s="323"/>
      <c r="GRV1" s="323"/>
      <c r="GRW1" s="323"/>
      <c r="GRX1" s="323"/>
      <c r="GRY1" s="323"/>
      <c r="GRZ1" s="323"/>
      <c r="GSA1" s="323"/>
      <c r="GSB1" s="323"/>
      <c r="GSC1" s="323"/>
      <c r="GSD1" s="323"/>
      <c r="GSE1" s="323"/>
      <c r="GSF1" s="323"/>
      <c r="GSG1" s="323"/>
      <c r="GSH1" s="323"/>
      <c r="GSI1" s="323"/>
      <c r="GSJ1" s="323"/>
      <c r="GSK1" s="323"/>
      <c r="GSL1" s="323"/>
      <c r="GSM1" s="323"/>
      <c r="GSN1" s="323"/>
      <c r="GSO1" s="323"/>
      <c r="GSP1" s="323"/>
      <c r="GSQ1" s="323"/>
      <c r="GSR1" s="323"/>
      <c r="GSS1" s="323"/>
      <c r="GST1" s="323"/>
      <c r="GSU1" s="323"/>
      <c r="GSV1" s="323"/>
      <c r="GSW1" s="323"/>
      <c r="GSX1" s="323"/>
      <c r="GSY1" s="323"/>
      <c r="GSZ1" s="323"/>
      <c r="GTA1" s="323"/>
      <c r="GTB1" s="323"/>
      <c r="GTC1" s="323"/>
      <c r="GTD1" s="323"/>
      <c r="GTE1" s="323"/>
      <c r="GTF1" s="323"/>
      <c r="GTG1" s="323"/>
      <c r="GTH1" s="323"/>
      <c r="GTI1" s="323"/>
      <c r="GTJ1" s="323"/>
      <c r="GTK1" s="323"/>
      <c r="GTL1" s="323"/>
      <c r="GTM1" s="323"/>
      <c r="GTN1" s="323"/>
      <c r="GTO1" s="323"/>
      <c r="GTP1" s="323"/>
      <c r="GTQ1" s="323"/>
      <c r="GTR1" s="323"/>
      <c r="GTS1" s="323"/>
      <c r="GTT1" s="323"/>
      <c r="GTU1" s="323"/>
      <c r="GTV1" s="323"/>
      <c r="GTW1" s="323"/>
      <c r="GTX1" s="323"/>
      <c r="GTY1" s="323"/>
      <c r="GTZ1" s="323"/>
      <c r="GUA1" s="323"/>
      <c r="GUB1" s="323"/>
      <c r="GUC1" s="323"/>
      <c r="GUD1" s="323"/>
      <c r="GUE1" s="323"/>
      <c r="GUF1" s="323"/>
      <c r="GUG1" s="323"/>
      <c r="GUH1" s="323"/>
      <c r="GUI1" s="323"/>
      <c r="GUJ1" s="323"/>
      <c r="GUK1" s="323"/>
      <c r="GUL1" s="323"/>
      <c r="GUM1" s="323"/>
      <c r="GUN1" s="323"/>
      <c r="GUO1" s="323"/>
      <c r="GUP1" s="323"/>
      <c r="GUQ1" s="323"/>
      <c r="GUR1" s="323"/>
      <c r="GUS1" s="323"/>
      <c r="GUT1" s="323"/>
      <c r="GUU1" s="323"/>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23"/>
      <c r="GYK1" s="323"/>
      <c r="GYL1" s="323"/>
      <c r="GYM1" s="323"/>
      <c r="GYN1" s="323"/>
      <c r="GYO1" s="323"/>
      <c r="GYP1" s="323"/>
      <c r="GYQ1" s="323"/>
      <c r="GYR1" s="323"/>
      <c r="GYS1" s="323"/>
      <c r="GYT1" s="323"/>
      <c r="GYU1" s="323"/>
      <c r="GYV1" s="323"/>
      <c r="GYW1" s="323"/>
      <c r="GYX1" s="323"/>
      <c r="GYY1" s="323"/>
      <c r="GYZ1" s="323"/>
      <c r="GZA1" s="323"/>
      <c r="GZB1" s="323"/>
      <c r="GZC1" s="323"/>
      <c r="GZD1" s="323"/>
      <c r="GZE1" s="323"/>
      <c r="GZF1" s="323"/>
      <c r="GZG1" s="323"/>
      <c r="GZH1" s="323"/>
      <c r="GZI1" s="323"/>
      <c r="GZJ1" s="323"/>
      <c r="GZK1" s="323"/>
      <c r="GZL1" s="323"/>
      <c r="GZM1" s="323"/>
      <c r="GZN1" s="323"/>
      <c r="GZO1" s="323"/>
      <c r="GZP1" s="323"/>
      <c r="GZQ1" s="323"/>
      <c r="GZR1" s="323"/>
      <c r="GZS1" s="323"/>
      <c r="GZT1" s="323"/>
      <c r="GZU1" s="323"/>
      <c r="GZV1" s="323"/>
      <c r="GZW1" s="323"/>
      <c r="GZX1" s="323"/>
      <c r="GZY1" s="323"/>
      <c r="GZZ1" s="323"/>
      <c r="HAA1" s="323"/>
      <c r="HAB1" s="323"/>
      <c r="HAC1" s="323"/>
      <c r="HAD1" s="323"/>
      <c r="HAE1" s="323"/>
      <c r="HAF1" s="323"/>
      <c r="HAG1" s="323"/>
      <c r="HAH1" s="323"/>
      <c r="HAI1" s="323"/>
      <c r="HAJ1" s="323"/>
      <c r="HAK1" s="323"/>
      <c r="HAL1" s="323"/>
      <c r="HAM1" s="323"/>
      <c r="HAN1" s="323"/>
      <c r="HAO1" s="323"/>
      <c r="HAP1" s="323"/>
      <c r="HAQ1" s="323"/>
      <c r="HAR1" s="323"/>
      <c r="HAS1" s="323"/>
      <c r="HAT1" s="323"/>
      <c r="HAU1" s="323"/>
      <c r="HAV1" s="323"/>
      <c r="HAW1" s="323"/>
      <c r="HAX1" s="323"/>
      <c r="HAY1" s="323"/>
      <c r="HAZ1" s="323"/>
      <c r="HBA1" s="323"/>
      <c r="HBB1" s="323"/>
      <c r="HBC1" s="323"/>
      <c r="HBD1" s="323"/>
      <c r="HBE1" s="323"/>
      <c r="HBF1" s="323"/>
      <c r="HBG1" s="323"/>
      <c r="HBH1" s="323"/>
      <c r="HBI1" s="323"/>
      <c r="HBJ1" s="323"/>
      <c r="HBK1" s="323"/>
      <c r="HBL1" s="323"/>
      <c r="HBM1" s="323"/>
      <c r="HBN1" s="323"/>
      <c r="HBO1" s="323"/>
      <c r="HBP1" s="323"/>
      <c r="HBQ1" s="323"/>
      <c r="HBR1" s="323"/>
      <c r="HBS1" s="323"/>
      <c r="HBT1" s="323"/>
      <c r="HBU1" s="323"/>
      <c r="HBV1" s="323"/>
      <c r="HBW1" s="323"/>
      <c r="HBX1" s="323"/>
      <c r="HBY1" s="323"/>
      <c r="HBZ1" s="323"/>
      <c r="HCA1" s="323"/>
      <c r="HCB1" s="323"/>
      <c r="HCC1" s="323"/>
      <c r="HCD1" s="323"/>
      <c r="HCE1" s="323"/>
      <c r="HCF1" s="323"/>
      <c r="HCG1" s="323"/>
      <c r="HCH1" s="323"/>
      <c r="HCI1" s="323"/>
      <c r="HCJ1" s="323"/>
      <c r="HCK1" s="323"/>
      <c r="HCL1" s="323"/>
      <c r="HCM1" s="323"/>
      <c r="HCN1" s="323"/>
      <c r="HCO1" s="323"/>
      <c r="HCP1" s="323"/>
      <c r="HCQ1" s="323"/>
      <c r="HCR1" s="323"/>
      <c r="HCS1" s="323"/>
      <c r="HCT1" s="323"/>
      <c r="HCU1" s="323"/>
      <c r="HCV1" s="323"/>
      <c r="HCW1" s="323"/>
      <c r="HCX1" s="323"/>
      <c r="HCY1" s="323"/>
      <c r="HCZ1" s="323"/>
      <c r="HDA1" s="323"/>
      <c r="HDB1" s="323"/>
      <c r="HDC1" s="323"/>
      <c r="HDD1" s="323"/>
      <c r="HDE1" s="323"/>
      <c r="HDF1" s="323"/>
      <c r="HDG1" s="323"/>
      <c r="HDH1" s="323"/>
      <c r="HDI1" s="323"/>
      <c r="HDJ1" s="323"/>
      <c r="HDK1" s="323"/>
      <c r="HDL1" s="323"/>
      <c r="HDM1" s="323"/>
      <c r="HDN1" s="323"/>
      <c r="HDO1" s="323"/>
      <c r="HDP1" s="323"/>
      <c r="HDQ1" s="323"/>
      <c r="HDR1" s="323"/>
      <c r="HDS1" s="323"/>
      <c r="HDT1" s="323"/>
      <c r="HDU1" s="323"/>
      <c r="HDV1" s="323"/>
      <c r="HDW1" s="323"/>
      <c r="HDX1" s="323"/>
      <c r="HDY1" s="323"/>
      <c r="HDZ1" s="323"/>
      <c r="HEA1" s="323"/>
      <c r="HEB1" s="323"/>
      <c r="HEC1" s="323"/>
      <c r="HED1" s="323"/>
      <c r="HEE1" s="323"/>
      <c r="HEF1" s="323"/>
      <c r="HEG1" s="323"/>
      <c r="HEH1" s="323"/>
      <c r="HEI1" s="323"/>
      <c r="HEJ1" s="323"/>
      <c r="HEK1" s="323"/>
      <c r="HEL1" s="323"/>
      <c r="HEM1" s="323"/>
      <c r="HEN1" s="323"/>
      <c r="HEO1" s="323"/>
      <c r="HEP1" s="323"/>
      <c r="HEQ1" s="323"/>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23"/>
      <c r="HIG1" s="323"/>
      <c r="HIH1" s="323"/>
      <c r="HII1" s="323"/>
      <c r="HIJ1" s="323"/>
      <c r="HIK1" s="323"/>
      <c r="HIL1" s="323"/>
      <c r="HIM1" s="323"/>
      <c r="HIN1" s="323"/>
      <c r="HIO1" s="323"/>
      <c r="HIP1" s="323"/>
      <c r="HIQ1" s="323"/>
      <c r="HIR1" s="323"/>
      <c r="HIS1" s="323"/>
      <c r="HIT1" s="323"/>
      <c r="HIU1" s="323"/>
      <c r="HIV1" s="323"/>
      <c r="HIW1" s="323"/>
      <c r="HIX1" s="323"/>
      <c r="HIY1" s="323"/>
      <c r="HIZ1" s="323"/>
      <c r="HJA1" s="323"/>
      <c r="HJB1" s="323"/>
      <c r="HJC1" s="323"/>
      <c r="HJD1" s="323"/>
      <c r="HJE1" s="323"/>
      <c r="HJF1" s="323"/>
      <c r="HJG1" s="323"/>
      <c r="HJH1" s="323"/>
      <c r="HJI1" s="323"/>
      <c r="HJJ1" s="323"/>
      <c r="HJK1" s="323"/>
      <c r="HJL1" s="323"/>
      <c r="HJM1" s="323"/>
      <c r="HJN1" s="323"/>
      <c r="HJO1" s="323"/>
      <c r="HJP1" s="323"/>
      <c r="HJQ1" s="323"/>
      <c r="HJR1" s="323"/>
      <c r="HJS1" s="323"/>
      <c r="HJT1" s="323"/>
      <c r="HJU1" s="323"/>
      <c r="HJV1" s="323"/>
      <c r="HJW1" s="323"/>
      <c r="HJX1" s="323"/>
      <c r="HJY1" s="323"/>
      <c r="HJZ1" s="323"/>
      <c r="HKA1" s="323"/>
      <c r="HKB1" s="323"/>
      <c r="HKC1" s="323"/>
      <c r="HKD1" s="323"/>
      <c r="HKE1" s="323"/>
      <c r="HKF1" s="323"/>
      <c r="HKG1" s="323"/>
      <c r="HKH1" s="323"/>
      <c r="HKI1" s="323"/>
      <c r="HKJ1" s="323"/>
      <c r="HKK1" s="323"/>
      <c r="HKL1" s="323"/>
      <c r="HKM1" s="323"/>
      <c r="HKN1" s="323"/>
      <c r="HKO1" s="323"/>
      <c r="HKP1" s="323"/>
      <c r="HKQ1" s="323"/>
      <c r="HKR1" s="323"/>
      <c r="HKS1" s="323"/>
      <c r="HKT1" s="323"/>
      <c r="HKU1" s="323"/>
      <c r="HKV1" s="323"/>
      <c r="HKW1" s="323"/>
      <c r="HKX1" s="323"/>
      <c r="HKY1" s="323"/>
      <c r="HKZ1" s="323"/>
      <c r="HLA1" s="323"/>
      <c r="HLB1" s="323"/>
      <c r="HLC1" s="323"/>
      <c r="HLD1" s="323"/>
      <c r="HLE1" s="323"/>
      <c r="HLF1" s="323"/>
      <c r="HLG1" s="323"/>
      <c r="HLH1" s="323"/>
      <c r="HLI1" s="323"/>
      <c r="HLJ1" s="323"/>
      <c r="HLK1" s="323"/>
      <c r="HLL1" s="323"/>
      <c r="HLM1" s="323"/>
      <c r="HLN1" s="323"/>
      <c r="HLO1" s="323"/>
      <c r="HLP1" s="323"/>
      <c r="HLQ1" s="323"/>
      <c r="HLR1" s="323"/>
      <c r="HLS1" s="323"/>
      <c r="HLT1" s="323"/>
      <c r="HLU1" s="323"/>
      <c r="HLV1" s="323"/>
      <c r="HLW1" s="323"/>
      <c r="HLX1" s="323"/>
      <c r="HLY1" s="323"/>
      <c r="HLZ1" s="323"/>
      <c r="HMA1" s="323"/>
      <c r="HMB1" s="323"/>
      <c r="HMC1" s="323"/>
      <c r="HMD1" s="323"/>
      <c r="HME1" s="323"/>
      <c r="HMF1" s="323"/>
      <c r="HMG1" s="323"/>
      <c r="HMH1" s="323"/>
      <c r="HMI1" s="323"/>
      <c r="HMJ1" s="323"/>
      <c r="HMK1" s="323"/>
      <c r="HML1" s="323"/>
      <c r="HMM1" s="323"/>
      <c r="HMN1" s="323"/>
      <c r="HMO1" s="323"/>
      <c r="HMP1" s="323"/>
      <c r="HMQ1" s="323"/>
      <c r="HMR1" s="323"/>
      <c r="HMS1" s="323"/>
      <c r="HMT1" s="323"/>
      <c r="HMU1" s="323"/>
      <c r="HMV1" s="323"/>
      <c r="HMW1" s="323"/>
      <c r="HMX1" s="323"/>
      <c r="HMY1" s="323"/>
      <c r="HMZ1" s="323"/>
      <c r="HNA1" s="323"/>
      <c r="HNB1" s="323"/>
      <c r="HNC1" s="323"/>
      <c r="HND1" s="323"/>
      <c r="HNE1" s="323"/>
      <c r="HNF1" s="323"/>
      <c r="HNG1" s="323"/>
      <c r="HNH1" s="323"/>
      <c r="HNI1" s="323"/>
      <c r="HNJ1" s="323"/>
      <c r="HNK1" s="323"/>
      <c r="HNL1" s="323"/>
      <c r="HNM1" s="323"/>
      <c r="HNN1" s="323"/>
      <c r="HNO1" s="323"/>
      <c r="HNP1" s="323"/>
      <c r="HNQ1" s="323"/>
      <c r="HNR1" s="323"/>
      <c r="HNS1" s="323"/>
      <c r="HNT1" s="323"/>
      <c r="HNU1" s="323"/>
      <c r="HNV1" s="323"/>
      <c r="HNW1" s="323"/>
      <c r="HNX1" s="323"/>
      <c r="HNY1" s="323"/>
      <c r="HNZ1" s="323"/>
      <c r="HOA1" s="323"/>
      <c r="HOB1" s="323"/>
      <c r="HOC1" s="323"/>
      <c r="HOD1" s="323"/>
      <c r="HOE1" s="323"/>
      <c r="HOF1" s="323"/>
      <c r="HOG1" s="323"/>
      <c r="HOH1" s="323"/>
      <c r="HOI1" s="323"/>
      <c r="HOJ1" s="323"/>
      <c r="HOK1" s="323"/>
      <c r="HOL1" s="323"/>
      <c r="HOM1" s="323"/>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23"/>
      <c r="HSC1" s="323"/>
      <c r="HSD1" s="323"/>
      <c r="HSE1" s="323"/>
      <c r="HSF1" s="323"/>
      <c r="HSG1" s="323"/>
      <c r="HSH1" s="323"/>
      <c r="HSI1" s="323"/>
      <c r="HSJ1" s="323"/>
      <c r="HSK1" s="323"/>
      <c r="HSL1" s="323"/>
      <c r="HSM1" s="323"/>
      <c r="HSN1" s="323"/>
      <c r="HSO1" s="323"/>
      <c r="HSP1" s="323"/>
      <c r="HSQ1" s="323"/>
      <c r="HSR1" s="323"/>
      <c r="HSS1" s="323"/>
      <c r="HST1" s="323"/>
      <c r="HSU1" s="323"/>
      <c r="HSV1" s="323"/>
      <c r="HSW1" s="323"/>
      <c r="HSX1" s="323"/>
      <c r="HSY1" s="323"/>
      <c r="HSZ1" s="323"/>
      <c r="HTA1" s="323"/>
      <c r="HTB1" s="323"/>
      <c r="HTC1" s="323"/>
      <c r="HTD1" s="323"/>
      <c r="HTE1" s="323"/>
      <c r="HTF1" s="323"/>
      <c r="HTG1" s="323"/>
      <c r="HTH1" s="323"/>
      <c r="HTI1" s="323"/>
      <c r="HTJ1" s="323"/>
      <c r="HTK1" s="323"/>
      <c r="HTL1" s="323"/>
      <c r="HTM1" s="323"/>
      <c r="HTN1" s="323"/>
      <c r="HTO1" s="323"/>
      <c r="HTP1" s="323"/>
      <c r="HTQ1" s="323"/>
      <c r="HTR1" s="323"/>
      <c r="HTS1" s="323"/>
      <c r="HTT1" s="323"/>
      <c r="HTU1" s="323"/>
      <c r="HTV1" s="323"/>
      <c r="HTW1" s="323"/>
      <c r="HTX1" s="323"/>
      <c r="HTY1" s="323"/>
      <c r="HTZ1" s="323"/>
      <c r="HUA1" s="323"/>
      <c r="HUB1" s="323"/>
      <c r="HUC1" s="323"/>
      <c r="HUD1" s="323"/>
      <c r="HUE1" s="323"/>
      <c r="HUF1" s="323"/>
      <c r="HUG1" s="323"/>
      <c r="HUH1" s="323"/>
      <c r="HUI1" s="323"/>
      <c r="HUJ1" s="323"/>
      <c r="HUK1" s="323"/>
      <c r="HUL1" s="323"/>
      <c r="HUM1" s="323"/>
      <c r="HUN1" s="323"/>
      <c r="HUO1" s="323"/>
      <c r="HUP1" s="323"/>
      <c r="HUQ1" s="323"/>
      <c r="HUR1" s="323"/>
      <c r="HUS1" s="323"/>
      <c r="HUT1" s="323"/>
      <c r="HUU1" s="323"/>
      <c r="HUV1" s="323"/>
      <c r="HUW1" s="323"/>
      <c r="HUX1" s="323"/>
      <c r="HUY1" s="323"/>
      <c r="HUZ1" s="323"/>
      <c r="HVA1" s="323"/>
      <c r="HVB1" s="323"/>
      <c r="HVC1" s="323"/>
      <c r="HVD1" s="323"/>
      <c r="HVE1" s="323"/>
      <c r="HVF1" s="323"/>
      <c r="HVG1" s="323"/>
      <c r="HVH1" s="323"/>
      <c r="HVI1" s="323"/>
      <c r="HVJ1" s="323"/>
      <c r="HVK1" s="323"/>
      <c r="HVL1" s="323"/>
      <c r="HVM1" s="323"/>
      <c r="HVN1" s="323"/>
      <c r="HVO1" s="323"/>
      <c r="HVP1" s="323"/>
      <c r="HVQ1" s="323"/>
      <c r="HVR1" s="323"/>
      <c r="HVS1" s="323"/>
      <c r="HVT1" s="323"/>
      <c r="HVU1" s="323"/>
      <c r="HVV1" s="323"/>
      <c r="HVW1" s="323"/>
      <c r="HVX1" s="323"/>
      <c r="HVY1" s="323"/>
      <c r="HVZ1" s="323"/>
      <c r="HWA1" s="323"/>
      <c r="HWB1" s="323"/>
      <c r="HWC1" s="323"/>
      <c r="HWD1" s="323"/>
      <c r="HWE1" s="323"/>
      <c r="HWF1" s="323"/>
      <c r="HWG1" s="323"/>
      <c r="HWH1" s="323"/>
      <c r="HWI1" s="323"/>
      <c r="HWJ1" s="323"/>
      <c r="HWK1" s="323"/>
      <c r="HWL1" s="323"/>
      <c r="HWM1" s="323"/>
      <c r="HWN1" s="323"/>
      <c r="HWO1" s="323"/>
      <c r="HWP1" s="323"/>
      <c r="HWQ1" s="323"/>
      <c r="HWR1" s="323"/>
      <c r="HWS1" s="323"/>
      <c r="HWT1" s="323"/>
      <c r="HWU1" s="323"/>
      <c r="HWV1" s="323"/>
      <c r="HWW1" s="323"/>
      <c r="HWX1" s="323"/>
      <c r="HWY1" s="323"/>
      <c r="HWZ1" s="323"/>
      <c r="HXA1" s="323"/>
      <c r="HXB1" s="323"/>
      <c r="HXC1" s="323"/>
      <c r="HXD1" s="323"/>
      <c r="HXE1" s="323"/>
      <c r="HXF1" s="323"/>
      <c r="HXG1" s="323"/>
      <c r="HXH1" s="323"/>
      <c r="HXI1" s="323"/>
      <c r="HXJ1" s="323"/>
      <c r="HXK1" s="323"/>
      <c r="HXL1" s="323"/>
      <c r="HXM1" s="323"/>
      <c r="HXN1" s="323"/>
      <c r="HXO1" s="323"/>
      <c r="HXP1" s="323"/>
      <c r="HXQ1" s="323"/>
      <c r="HXR1" s="323"/>
      <c r="HXS1" s="323"/>
      <c r="HXT1" s="323"/>
      <c r="HXU1" s="323"/>
      <c r="HXV1" s="323"/>
      <c r="HXW1" s="323"/>
      <c r="HXX1" s="323"/>
      <c r="HXY1" s="323"/>
      <c r="HXZ1" s="323"/>
      <c r="HYA1" s="323"/>
      <c r="HYB1" s="323"/>
      <c r="HYC1" s="323"/>
      <c r="HYD1" s="323"/>
      <c r="HYE1" s="323"/>
      <c r="HYF1" s="323"/>
      <c r="HYG1" s="323"/>
      <c r="HYH1" s="323"/>
      <c r="HYI1" s="323"/>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23"/>
      <c r="IBY1" s="323"/>
      <c r="IBZ1" s="323"/>
      <c r="ICA1" s="323"/>
      <c r="ICB1" s="323"/>
      <c r="ICC1" s="323"/>
      <c r="ICD1" s="323"/>
      <c r="ICE1" s="323"/>
      <c r="ICF1" s="323"/>
      <c r="ICG1" s="323"/>
      <c r="ICH1" s="323"/>
      <c r="ICI1" s="323"/>
      <c r="ICJ1" s="323"/>
      <c r="ICK1" s="323"/>
      <c r="ICL1" s="323"/>
      <c r="ICM1" s="323"/>
      <c r="ICN1" s="323"/>
      <c r="ICO1" s="323"/>
      <c r="ICP1" s="323"/>
      <c r="ICQ1" s="323"/>
      <c r="ICR1" s="323"/>
      <c r="ICS1" s="323"/>
      <c r="ICT1" s="323"/>
      <c r="ICU1" s="323"/>
      <c r="ICV1" s="323"/>
      <c r="ICW1" s="323"/>
      <c r="ICX1" s="323"/>
      <c r="ICY1" s="323"/>
      <c r="ICZ1" s="323"/>
      <c r="IDA1" s="323"/>
      <c r="IDB1" s="323"/>
      <c r="IDC1" s="323"/>
      <c r="IDD1" s="323"/>
      <c r="IDE1" s="323"/>
      <c r="IDF1" s="323"/>
      <c r="IDG1" s="323"/>
      <c r="IDH1" s="323"/>
      <c r="IDI1" s="323"/>
      <c r="IDJ1" s="323"/>
      <c r="IDK1" s="323"/>
      <c r="IDL1" s="323"/>
      <c r="IDM1" s="323"/>
      <c r="IDN1" s="323"/>
      <c r="IDO1" s="323"/>
      <c r="IDP1" s="323"/>
      <c r="IDQ1" s="323"/>
      <c r="IDR1" s="323"/>
      <c r="IDS1" s="323"/>
      <c r="IDT1" s="323"/>
      <c r="IDU1" s="323"/>
      <c r="IDV1" s="323"/>
      <c r="IDW1" s="323"/>
      <c r="IDX1" s="323"/>
      <c r="IDY1" s="323"/>
      <c r="IDZ1" s="323"/>
      <c r="IEA1" s="323"/>
      <c r="IEB1" s="323"/>
      <c r="IEC1" s="323"/>
      <c r="IED1" s="323"/>
      <c r="IEE1" s="323"/>
      <c r="IEF1" s="323"/>
      <c r="IEG1" s="323"/>
      <c r="IEH1" s="323"/>
      <c r="IEI1" s="323"/>
      <c r="IEJ1" s="323"/>
      <c r="IEK1" s="323"/>
      <c r="IEL1" s="323"/>
      <c r="IEM1" s="323"/>
      <c r="IEN1" s="323"/>
      <c r="IEO1" s="323"/>
      <c r="IEP1" s="323"/>
      <c r="IEQ1" s="323"/>
      <c r="IER1" s="323"/>
      <c r="IES1" s="323"/>
      <c r="IET1" s="323"/>
      <c r="IEU1" s="323"/>
      <c r="IEV1" s="323"/>
      <c r="IEW1" s="323"/>
      <c r="IEX1" s="323"/>
      <c r="IEY1" s="323"/>
      <c r="IEZ1" s="323"/>
      <c r="IFA1" s="323"/>
      <c r="IFB1" s="323"/>
      <c r="IFC1" s="323"/>
      <c r="IFD1" s="323"/>
      <c r="IFE1" s="323"/>
      <c r="IFF1" s="323"/>
      <c r="IFG1" s="323"/>
      <c r="IFH1" s="323"/>
      <c r="IFI1" s="323"/>
      <c r="IFJ1" s="323"/>
      <c r="IFK1" s="323"/>
      <c r="IFL1" s="323"/>
      <c r="IFM1" s="323"/>
      <c r="IFN1" s="323"/>
      <c r="IFO1" s="323"/>
      <c r="IFP1" s="323"/>
      <c r="IFQ1" s="323"/>
      <c r="IFR1" s="323"/>
      <c r="IFS1" s="323"/>
      <c r="IFT1" s="323"/>
      <c r="IFU1" s="323"/>
      <c r="IFV1" s="323"/>
      <c r="IFW1" s="323"/>
      <c r="IFX1" s="323"/>
      <c r="IFY1" s="323"/>
      <c r="IFZ1" s="323"/>
      <c r="IGA1" s="323"/>
      <c r="IGB1" s="323"/>
      <c r="IGC1" s="323"/>
      <c r="IGD1" s="323"/>
      <c r="IGE1" s="323"/>
      <c r="IGF1" s="323"/>
      <c r="IGG1" s="323"/>
      <c r="IGH1" s="323"/>
      <c r="IGI1" s="323"/>
      <c r="IGJ1" s="323"/>
      <c r="IGK1" s="323"/>
      <c r="IGL1" s="323"/>
      <c r="IGM1" s="323"/>
      <c r="IGN1" s="323"/>
      <c r="IGO1" s="323"/>
      <c r="IGP1" s="323"/>
      <c r="IGQ1" s="323"/>
      <c r="IGR1" s="323"/>
      <c r="IGS1" s="323"/>
      <c r="IGT1" s="323"/>
      <c r="IGU1" s="323"/>
      <c r="IGV1" s="323"/>
      <c r="IGW1" s="323"/>
      <c r="IGX1" s="323"/>
      <c r="IGY1" s="323"/>
      <c r="IGZ1" s="323"/>
      <c r="IHA1" s="323"/>
      <c r="IHB1" s="323"/>
      <c r="IHC1" s="323"/>
      <c r="IHD1" s="323"/>
      <c r="IHE1" s="323"/>
      <c r="IHF1" s="323"/>
      <c r="IHG1" s="323"/>
      <c r="IHH1" s="323"/>
      <c r="IHI1" s="323"/>
      <c r="IHJ1" s="323"/>
      <c r="IHK1" s="323"/>
      <c r="IHL1" s="323"/>
      <c r="IHM1" s="323"/>
      <c r="IHN1" s="323"/>
      <c r="IHO1" s="323"/>
      <c r="IHP1" s="323"/>
      <c r="IHQ1" s="323"/>
      <c r="IHR1" s="323"/>
      <c r="IHS1" s="323"/>
      <c r="IHT1" s="323"/>
      <c r="IHU1" s="323"/>
      <c r="IHV1" s="323"/>
      <c r="IHW1" s="323"/>
      <c r="IHX1" s="323"/>
      <c r="IHY1" s="323"/>
      <c r="IHZ1" s="323"/>
      <c r="IIA1" s="323"/>
      <c r="IIB1" s="323"/>
      <c r="IIC1" s="323"/>
      <c r="IID1" s="323"/>
      <c r="IIE1" s="323"/>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23"/>
      <c r="ILU1" s="323"/>
      <c r="ILV1" s="323"/>
      <c r="ILW1" s="323"/>
      <c r="ILX1" s="323"/>
      <c r="ILY1" s="323"/>
      <c r="ILZ1" s="323"/>
      <c r="IMA1" s="323"/>
      <c r="IMB1" s="323"/>
      <c r="IMC1" s="323"/>
      <c r="IMD1" s="323"/>
      <c r="IME1" s="323"/>
      <c r="IMF1" s="323"/>
      <c r="IMG1" s="323"/>
      <c r="IMH1" s="323"/>
      <c r="IMI1" s="323"/>
      <c r="IMJ1" s="323"/>
      <c r="IMK1" s="323"/>
      <c r="IML1" s="323"/>
      <c r="IMM1" s="323"/>
      <c r="IMN1" s="323"/>
      <c r="IMO1" s="323"/>
      <c r="IMP1" s="323"/>
      <c r="IMQ1" s="323"/>
      <c r="IMR1" s="323"/>
      <c r="IMS1" s="323"/>
      <c r="IMT1" s="323"/>
      <c r="IMU1" s="323"/>
      <c r="IMV1" s="323"/>
      <c r="IMW1" s="323"/>
      <c r="IMX1" s="323"/>
      <c r="IMY1" s="323"/>
      <c r="IMZ1" s="323"/>
      <c r="INA1" s="323"/>
      <c r="INB1" s="323"/>
      <c r="INC1" s="323"/>
      <c r="IND1" s="323"/>
      <c r="INE1" s="323"/>
      <c r="INF1" s="323"/>
      <c r="ING1" s="323"/>
      <c r="INH1" s="323"/>
      <c r="INI1" s="323"/>
      <c r="INJ1" s="323"/>
      <c r="INK1" s="323"/>
      <c r="INL1" s="323"/>
      <c r="INM1" s="323"/>
      <c r="INN1" s="323"/>
      <c r="INO1" s="323"/>
      <c r="INP1" s="323"/>
      <c r="INQ1" s="323"/>
      <c r="INR1" s="323"/>
      <c r="INS1" s="323"/>
      <c r="INT1" s="323"/>
      <c r="INU1" s="323"/>
      <c r="INV1" s="323"/>
      <c r="INW1" s="323"/>
      <c r="INX1" s="323"/>
      <c r="INY1" s="323"/>
      <c r="INZ1" s="323"/>
      <c r="IOA1" s="323"/>
      <c r="IOB1" s="323"/>
      <c r="IOC1" s="323"/>
      <c r="IOD1" s="323"/>
      <c r="IOE1" s="323"/>
      <c r="IOF1" s="323"/>
      <c r="IOG1" s="323"/>
      <c r="IOH1" s="323"/>
      <c r="IOI1" s="323"/>
      <c r="IOJ1" s="323"/>
      <c r="IOK1" s="323"/>
      <c r="IOL1" s="323"/>
      <c r="IOM1" s="323"/>
      <c r="ION1" s="323"/>
      <c r="IOO1" s="323"/>
      <c r="IOP1" s="323"/>
      <c r="IOQ1" s="323"/>
      <c r="IOR1" s="323"/>
      <c r="IOS1" s="323"/>
      <c r="IOT1" s="323"/>
      <c r="IOU1" s="323"/>
      <c r="IOV1" s="323"/>
      <c r="IOW1" s="323"/>
      <c r="IOX1" s="323"/>
      <c r="IOY1" s="323"/>
      <c r="IOZ1" s="323"/>
      <c r="IPA1" s="323"/>
      <c r="IPB1" s="323"/>
      <c r="IPC1" s="323"/>
      <c r="IPD1" s="323"/>
      <c r="IPE1" s="323"/>
      <c r="IPF1" s="323"/>
      <c r="IPG1" s="323"/>
      <c r="IPH1" s="323"/>
      <c r="IPI1" s="323"/>
      <c r="IPJ1" s="323"/>
      <c r="IPK1" s="323"/>
      <c r="IPL1" s="323"/>
      <c r="IPM1" s="323"/>
      <c r="IPN1" s="323"/>
      <c r="IPO1" s="323"/>
      <c r="IPP1" s="323"/>
      <c r="IPQ1" s="323"/>
      <c r="IPR1" s="323"/>
      <c r="IPS1" s="323"/>
      <c r="IPT1" s="323"/>
      <c r="IPU1" s="323"/>
      <c r="IPV1" s="323"/>
      <c r="IPW1" s="323"/>
      <c r="IPX1" s="323"/>
      <c r="IPY1" s="323"/>
      <c r="IPZ1" s="323"/>
      <c r="IQA1" s="323"/>
      <c r="IQB1" s="323"/>
      <c r="IQC1" s="323"/>
      <c r="IQD1" s="323"/>
      <c r="IQE1" s="323"/>
      <c r="IQF1" s="323"/>
      <c r="IQG1" s="323"/>
      <c r="IQH1" s="323"/>
      <c r="IQI1" s="323"/>
      <c r="IQJ1" s="323"/>
      <c r="IQK1" s="323"/>
      <c r="IQL1" s="323"/>
      <c r="IQM1" s="323"/>
      <c r="IQN1" s="323"/>
      <c r="IQO1" s="323"/>
      <c r="IQP1" s="323"/>
      <c r="IQQ1" s="323"/>
      <c r="IQR1" s="323"/>
      <c r="IQS1" s="323"/>
      <c r="IQT1" s="323"/>
      <c r="IQU1" s="323"/>
      <c r="IQV1" s="323"/>
      <c r="IQW1" s="323"/>
      <c r="IQX1" s="323"/>
      <c r="IQY1" s="323"/>
      <c r="IQZ1" s="323"/>
      <c r="IRA1" s="323"/>
      <c r="IRB1" s="323"/>
      <c r="IRC1" s="323"/>
      <c r="IRD1" s="323"/>
      <c r="IRE1" s="323"/>
      <c r="IRF1" s="323"/>
      <c r="IRG1" s="323"/>
      <c r="IRH1" s="323"/>
      <c r="IRI1" s="323"/>
      <c r="IRJ1" s="323"/>
      <c r="IRK1" s="323"/>
      <c r="IRL1" s="323"/>
      <c r="IRM1" s="323"/>
      <c r="IRN1" s="323"/>
      <c r="IRO1" s="323"/>
      <c r="IRP1" s="323"/>
      <c r="IRQ1" s="323"/>
      <c r="IRR1" s="323"/>
      <c r="IRS1" s="323"/>
      <c r="IRT1" s="323"/>
      <c r="IRU1" s="323"/>
      <c r="IRV1" s="323"/>
      <c r="IRW1" s="323"/>
      <c r="IRX1" s="323"/>
      <c r="IRY1" s="323"/>
      <c r="IRZ1" s="323"/>
      <c r="ISA1" s="323"/>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23"/>
      <c r="IVQ1" s="323"/>
      <c r="IVR1" s="323"/>
      <c r="IVS1" s="323"/>
      <c r="IVT1" s="323"/>
      <c r="IVU1" s="323"/>
      <c r="IVV1" s="323"/>
      <c r="IVW1" s="323"/>
      <c r="IVX1" s="323"/>
      <c r="IVY1" s="323"/>
      <c r="IVZ1" s="323"/>
      <c r="IWA1" s="323"/>
      <c r="IWB1" s="323"/>
      <c r="IWC1" s="323"/>
      <c r="IWD1" s="323"/>
      <c r="IWE1" s="323"/>
      <c r="IWF1" s="323"/>
      <c r="IWG1" s="323"/>
      <c r="IWH1" s="323"/>
      <c r="IWI1" s="323"/>
      <c r="IWJ1" s="323"/>
      <c r="IWK1" s="323"/>
      <c r="IWL1" s="323"/>
      <c r="IWM1" s="323"/>
      <c r="IWN1" s="323"/>
      <c r="IWO1" s="323"/>
      <c r="IWP1" s="323"/>
      <c r="IWQ1" s="323"/>
      <c r="IWR1" s="323"/>
      <c r="IWS1" s="323"/>
      <c r="IWT1" s="323"/>
      <c r="IWU1" s="323"/>
      <c r="IWV1" s="323"/>
      <c r="IWW1" s="323"/>
      <c r="IWX1" s="323"/>
      <c r="IWY1" s="323"/>
      <c r="IWZ1" s="323"/>
      <c r="IXA1" s="323"/>
      <c r="IXB1" s="323"/>
      <c r="IXC1" s="323"/>
      <c r="IXD1" s="323"/>
      <c r="IXE1" s="323"/>
      <c r="IXF1" s="323"/>
      <c r="IXG1" s="323"/>
      <c r="IXH1" s="323"/>
      <c r="IXI1" s="323"/>
      <c r="IXJ1" s="323"/>
      <c r="IXK1" s="323"/>
      <c r="IXL1" s="323"/>
      <c r="IXM1" s="323"/>
      <c r="IXN1" s="323"/>
      <c r="IXO1" s="323"/>
      <c r="IXP1" s="323"/>
      <c r="IXQ1" s="323"/>
      <c r="IXR1" s="323"/>
      <c r="IXS1" s="323"/>
      <c r="IXT1" s="323"/>
      <c r="IXU1" s="323"/>
      <c r="IXV1" s="323"/>
      <c r="IXW1" s="323"/>
      <c r="IXX1" s="323"/>
      <c r="IXY1" s="323"/>
      <c r="IXZ1" s="323"/>
      <c r="IYA1" s="323"/>
      <c r="IYB1" s="323"/>
      <c r="IYC1" s="323"/>
      <c r="IYD1" s="323"/>
      <c r="IYE1" s="323"/>
      <c r="IYF1" s="323"/>
      <c r="IYG1" s="323"/>
      <c r="IYH1" s="323"/>
      <c r="IYI1" s="323"/>
      <c r="IYJ1" s="323"/>
      <c r="IYK1" s="323"/>
      <c r="IYL1" s="323"/>
      <c r="IYM1" s="323"/>
      <c r="IYN1" s="323"/>
      <c r="IYO1" s="323"/>
      <c r="IYP1" s="323"/>
      <c r="IYQ1" s="323"/>
      <c r="IYR1" s="323"/>
      <c r="IYS1" s="323"/>
      <c r="IYT1" s="323"/>
      <c r="IYU1" s="323"/>
      <c r="IYV1" s="323"/>
      <c r="IYW1" s="323"/>
      <c r="IYX1" s="323"/>
      <c r="IYY1" s="323"/>
      <c r="IYZ1" s="323"/>
      <c r="IZA1" s="323"/>
      <c r="IZB1" s="323"/>
      <c r="IZC1" s="323"/>
      <c r="IZD1" s="323"/>
      <c r="IZE1" s="323"/>
      <c r="IZF1" s="323"/>
      <c r="IZG1" s="323"/>
      <c r="IZH1" s="323"/>
      <c r="IZI1" s="323"/>
      <c r="IZJ1" s="323"/>
      <c r="IZK1" s="323"/>
      <c r="IZL1" s="323"/>
      <c r="IZM1" s="323"/>
      <c r="IZN1" s="323"/>
      <c r="IZO1" s="323"/>
      <c r="IZP1" s="323"/>
      <c r="IZQ1" s="323"/>
      <c r="IZR1" s="323"/>
      <c r="IZS1" s="323"/>
      <c r="IZT1" s="323"/>
      <c r="IZU1" s="323"/>
      <c r="IZV1" s="323"/>
      <c r="IZW1" s="323"/>
      <c r="IZX1" s="323"/>
      <c r="IZY1" s="323"/>
      <c r="IZZ1" s="323"/>
      <c r="JAA1" s="323"/>
      <c r="JAB1" s="323"/>
      <c r="JAC1" s="323"/>
      <c r="JAD1" s="323"/>
      <c r="JAE1" s="323"/>
      <c r="JAF1" s="323"/>
      <c r="JAG1" s="323"/>
      <c r="JAH1" s="323"/>
      <c r="JAI1" s="323"/>
      <c r="JAJ1" s="323"/>
      <c r="JAK1" s="323"/>
      <c r="JAL1" s="323"/>
      <c r="JAM1" s="323"/>
      <c r="JAN1" s="323"/>
      <c r="JAO1" s="323"/>
      <c r="JAP1" s="323"/>
      <c r="JAQ1" s="323"/>
      <c r="JAR1" s="323"/>
      <c r="JAS1" s="323"/>
      <c r="JAT1" s="323"/>
      <c r="JAU1" s="323"/>
      <c r="JAV1" s="323"/>
      <c r="JAW1" s="323"/>
      <c r="JAX1" s="323"/>
      <c r="JAY1" s="323"/>
      <c r="JAZ1" s="323"/>
      <c r="JBA1" s="323"/>
      <c r="JBB1" s="323"/>
      <c r="JBC1" s="323"/>
      <c r="JBD1" s="323"/>
      <c r="JBE1" s="323"/>
      <c r="JBF1" s="323"/>
      <c r="JBG1" s="323"/>
      <c r="JBH1" s="323"/>
      <c r="JBI1" s="323"/>
      <c r="JBJ1" s="323"/>
      <c r="JBK1" s="323"/>
      <c r="JBL1" s="323"/>
      <c r="JBM1" s="323"/>
      <c r="JBN1" s="323"/>
      <c r="JBO1" s="323"/>
      <c r="JBP1" s="323"/>
      <c r="JBQ1" s="323"/>
      <c r="JBR1" s="323"/>
      <c r="JBS1" s="323"/>
      <c r="JBT1" s="323"/>
      <c r="JBU1" s="323"/>
      <c r="JBV1" s="323"/>
      <c r="JBW1" s="323"/>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23"/>
      <c r="JFM1" s="323"/>
      <c r="JFN1" s="323"/>
      <c r="JFO1" s="323"/>
      <c r="JFP1" s="323"/>
      <c r="JFQ1" s="323"/>
      <c r="JFR1" s="323"/>
      <c r="JFS1" s="323"/>
      <c r="JFT1" s="323"/>
      <c r="JFU1" s="323"/>
      <c r="JFV1" s="323"/>
      <c r="JFW1" s="323"/>
      <c r="JFX1" s="323"/>
      <c r="JFY1" s="323"/>
      <c r="JFZ1" s="323"/>
      <c r="JGA1" s="323"/>
      <c r="JGB1" s="323"/>
      <c r="JGC1" s="323"/>
      <c r="JGD1" s="323"/>
      <c r="JGE1" s="323"/>
      <c r="JGF1" s="323"/>
      <c r="JGG1" s="323"/>
      <c r="JGH1" s="323"/>
      <c r="JGI1" s="323"/>
      <c r="JGJ1" s="323"/>
      <c r="JGK1" s="323"/>
      <c r="JGL1" s="323"/>
      <c r="JGM1" s="323"/>
      <c r="JGN1" s="323"/>
      <c r="JGO1" s="323"/>
      <c r="JGP1" s="323"/>
      <c r="JGQ1" s="323"/>
      <c r="JGR1" s="323"/>
      <c r="JGS1" s="323"/>
      <c r="JGT1" s="323"/>
      <c r="JGU1" s="323"/>
      <c r="JGV1" s="323"/>
      <c r="JGW1" s="323"/>
      <c r="JGX1" s="323"/>
      <c r="JGY1" s="323"/>
      <c r="JGZ1" s="323"/>
      <c r="JHA1" s="323"/>
      <c r="JHB1" s="323"/>
      <c r="JHC1" s="323"/>
      <c r="JHD1" s="323"/>
      <c r="JHE1" s="323"/>
      <c r="JHF1" s="323"/>
      <c r="JHG1" s="323"/>
      <c r="JHH1" s="323"/>
      <c r="JHI1" s="323"/>
      <c r="JHJ1" s="323"/>
      <c r="JHK1" s="323"/>
      <c r="JHL1" s="323"/>
      <c r="JHM1" s="323"/>
      <c r="JHN1" s="323"/>
      <c r="JHO1" s="323"/>
      <c r="JHP1" s="323"/>
      <c r="JHQ1" s="323"/>
      <c r="JHR1" s="323"/>
      <c r="JHS1" s="323"/>
      <c r="JHT1" s="323"/>
      <c r="JHU1" s="323"/>
      <c r="JHV1" s="323"/>
      <c r="JHW1" s="323"/>
      <c r="JHX1" s="323"/>
      <c r="JHY1" s="323"/>
      <c r="JHZ1" s="323"/>
      <c r="JIA1" s="323"/>
      <c r="JIB1" s="323"/>
      <c r="JIC1" s="323"/>
      <c r="JID1" s="323"/>
      <c r="JIE1" s="323"/>
      <c r="JIF1" s="323"/>
      <c r="JIG1" s="323"/>
      <c r="JIH1" s="323"/>
      <c r="JII1" s="323"/>
      <c r="JIJ1" s="323"/>
      <c r="JIK1" s="323"/>
      <c r="JIL1" s="323"/>
      <c r="JIM1" s="323"/>
      <c r="JIN1" s="323"/>
      <c r="JIO1" s="323"/>
      <c r="JIP1" s="323"/>
      <c r="JIQ1" s="323"/>
      <c r="JIR1" s="323"/>
      <c r="JIS1" s="323"/>
      <c r="JIT1" s="323"/>
      <c r="JIU1" s="323"/>
      <c r="JIV1" s="323"/>
      <c r="JIW1" s="323"/>
      <c r="JIX1" s="323"/>
      <c r="JIY1" s="323"/>
      <c r="JIZ1" s="323"/>
      <c r="JJA1" s="323"/>
      <c r="JJB1" s="323"/>
      <c r="JJC1" s="323"/>
      <c r="JJD1" s="323"/>
      <c r="JJE1" s="323"/>
      <c r="JJF1" s="323"/>
      <c r="JJG1" s="323"/>
      <c r="JJH1" s="323"/>
      <c r="JJI1" s="323"/>
      <c r="JJJ1" s="323"/>
      <c r="JJK1" s="323"/>
      <c r="JJL1" s="323"/>
      <c r="JJM1" s="323"/>
      <c r="JJN1" s="323"/>
      <c r="JJO1" s="323"/>
      <c r="JJP1" s="323"/>
      <c r="JJQ1" s="323"/>
      <c r="JJR1" s="323"/>
      <c r="JJS1" s="323"/>
      <c r="JJT1" s="323"/>
      <c r="JJU1" s="323"/>
      <c r="JJV1" s="323"/>
      <c r="JJW1" s="323"/>
      <c r="JJX1" s="323"/>
      <c r="JJY1" s="323"/>
      <c r="JJZ1" s="323"/>
      <c r="JKA1" s="323"/>
      <c r="JKB1" s="323"/>
      <c r="JKC1" s="323"/>
      <c r="JKD1" s="323"/>
      <c r="JKE1" s="323"/>
      <c r="JKF1" s="323"/>
      <c r="JKG1" s="323"/>
      <c r="JKH1" s="323"/>
      <c r="JKI1" s="323"/>
      <c r="JKJ1" s="323"/>
      <c r="JKK1" s="323"/>
      <c r="JKL1" s="323"/>
      <c r="JKM1" s="323"/>
      <c r="JKN1" s="323"/>
      <c r="JKO1" s="323"/>
      <c r="JKP1" s="323"/>
      <c r="JKQ1" s="323"/>
      <c r="JKR1" s="323"/>
      <c r="JKS1" s="323"/>
      <c r="JKT1" s="323"/>
      <c r="JKU1" s="323"/>
      <c r="JKV1" s="323"/>
      <c r="JKW1" s="323"/>
      <c r="JKX1" s="323"/>
      <c r="JKY1" s="323"/>
      <c r="JKZ1" s="323"/>
      <c r="JLA1" s="323"/>
      <c r="JLB1" s="323"/>
      <c r="JLC1" s="323"/>
      <c r="JLD1" s="323"/>
      <c r="JLE1" s="323"/>
      <c r="JLF1" s="323"/>
      <c r="JLG1" s="323"/>
      <c r="JLH1" s="323"/>
      <c r="JLI1" s="323"/>
      <c r="JLJ1" s="323"/>
      <c r="JLK1" s="323"/>
      <c r="JLL1" s="323"/>
      <c r="JLM1" s="323"/>
      <c r="JLN1" s="323"/>
      <c r="JLO1" s="323"/>
      <c r="JLP1" s="323"/>
      <c r="JLQ1" s="323"/>
      <c r="JLR1" s="323"/>
      <c r="JLS1" s="323"/>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23"/>
      <c r="JPI1" s="323"/>
      <c r="JPJ1" s="323"/>
      <c r="JPK1" s="323"/>
      <c r="JPL1" s="323"/>
      <c r="JPM1" s="323"/>
      <c r="JPN1" s="323"/>
      <c r="JPO1" s="323"/>
      <c r="JPP1" s="323"/>
      <c r="JPQ1" s="323"/>
      <c r="JPR1" s="323"/>
      <c r="JPS1" s="323"/>
      <c r="JPT1" s="323"/>
      <c r="JPU1" s="323"/>
      <c r="JPV1" s="323"/>
      <c r="JPW1" s="323"/>
      <c r="JPX1" s="323"/>
      <c r="JPY1" s="323"/>
      <c r="JPZ1" s="323"/>
      <c r="JQA1" s="323"/>
      <c r="JQB1" s="323"/>
      <c r="JQC1" s="323"/>
      <c r="JQD1" s="323"/>
      <c r="JQE1" s="323"/>
      <c r="JQF1" s="323"/>
      <c r="JQG1" s="323"/>
      <c r="JQH1" s="323"/>
      <c r="JQI1" s="323"/>
      <c r="JQJ1" s="323"/>
      <c r="JQK1" s="323"/>
      <c r="JQL1" s="323"/>
      <c r="JQM1" s="323"/>
      <c r="JQN1" s="323"/>
      <c r="JQO1" s="323"/>
      <c r="JQP1" s="323"/>
      <c r="JQQ1" s="323"/>
      <c r="JQR1" s="323"/>
      <c r="JQS1" s="323"/>
      <c r="JQT1" s="323"/>
      <c r="JQU1" s="323"/>
      <c r="JQV1" s="323"/>
      <c r="JQW1" s="323"/>
      <c r="JQX1" s="323"/>
      <c r="JQY1" s="323"/>
      <c r="JQZ1" s="323"/>
      <c r="JRA1" s="323"/>
      <c r="JRB1" s="323"/>
      <c r="JRC1" s="323"/>
      <c r="JRD1" s="323"/>
      <c r="JRE1" s="323"/>
      <c r="JRF1" s="323"/>
      <c r="JRG1" s="323"/>
      <c r="JRH1" s="323"/>
      <c r="JRI1" s="323"/>
      <c r="JRJ1" s="323"/>
      <c r="JRK1" s="323"/>
      <c r="JRL1" s="323"/>
      <c r="JRM1" s="323"/>
      <c r="JRN1" s="323"/>
      <c r="JRO1" s="323"/>
      <c r="JRP1" s="323"/>
      <c r="JRQ1" s="323"/>
      <c r="JRR1" s="323"/>
      <c r="JRS1" s="323"/>
      <c r="JRT1" s="323"/>
      <c r="JRU1" s="323"/>
      <c r="JRV1" s="323"/>
      <c r="JRW1" s="323"/>
      <c r="JRX1" s="323"/>
      <c r="JRY1" s="323"/>
      <c r="JRZ1" s="323"/>
      <c r="JSA1" s="323"/>
      <c r="JSB1" s="323"/>
      <c r="JSC1" s="323"/>
      <c r="JSD1" s="323"/>
      <c r="JSE1" s="323"/>
      <c r="JSF1" s="323"/>
      <c r="JSG1" s="323"/>
      <c r="JSH1" s="323"/>
      <c r="JSI1" s="323"/>
      <c r="JSJ1" s="323"/>
      <c r="JSK1" s="323"/>
      <c r="JSL1" s="323"/>
      <c r="JSM1" s="323"/>
      <c r="JSN1" s="323"/>
      <c r="JSO1" s="323"/>
      <c r="JSP1" s="323"/>
      <c r="JSQ1" s="323"/>
      <c r="JSR1" s="323"/>
      <c r="JSS1" s="323"/>
      <c r="JST1" s="323"/>
      <c r="JSU1" s="323"/>
      <c r="JSV1" s="323"/>
      <c r="JSW1" s="323"/>
      <c r="JSX1" s="323"/>
      <c r="JSY1" s="323"/>
      <c r="JSZ1" s="323"/>
      <c r="JTA1" s="323"/>
      <c r="JTB1" s="323"/>
      <c r="JTC1" s="323"/>
      <c r="JTD1" s="323"/>
      <c r="JTE1" s="323"/>
      <c r="JTF1" s="323"/>
      <c r="JTG1" s="323"/>
      <c r="JTH1" s="323"/>
      <c r="JTI1" s="323"/>
      <c r="JTJ1" s="323"/>
      <c r="JTK1" s="323"/>
      <c r="JTL1" s="323"/>
      <c r="JTM1" s="323"/>
      <c r="JTN1" s="323"/>
      <c r="JTO1" s="323"/>
      <c r="JTP1" s="323"/>
      <c r="JTQ1" s="323"/>
      <c r="JTR1" s="323"/>
      <c r="JTS1" s="323"/>
      <c r="JTT1" s="323"/>
      <c r="JTU1" s="323"/>
      <c r="JTV1" s="323"/>
      <c r="JTW1" s="323"/>
      <c r="JTX1" s="323"/>
      <c r="JTY1" s="323"/>
      <c r="JTZ1" s="323"/>
      <c r="JUA1" s="323"/>
      <c r="JUB1" s="323"/>
      <c r="JUC1" s="323"/>
      <c r="JUD1" s="323"/>
      <c r="JUE1" s="323"/>
      <c r="JUF1" s="323"/>
      <c r="JUG1" s="323"/>
      <c r="JUH1" s="323"/>
      <c r="JUI1" s="323"/>
      <c r="JUJ1" s="323"/>
      <c r="JUK1" s="323"/>
      <c r="JUL1" s="323"/>
      <c r="JUM1" s="323"/>
      <c r="JUN1" s="323"/>
      <c r="JUO1" s="323"/>
      <c r="JUP1" s="323"/>
      <c r="JUQ1" s="323"/>
      <c r="JUR1" s="323"/>
      <c r="JUS1" s="323"/>
      <c r="JUT1" s="323"/>
      <c r="JUU1" s="323"/>
      <c r="JUV1" s="323"/>
      <c r="JUW1" s="323"/>
      <c r="JUX1" s="323"/>
      <c r="JUY1" s="323"/>
      <c r="JUZ1" s="323"/>
      <c r="JVA1" s="323"/>
      <c r="JVB1" s="323"/>
      <c r="JVC1" s="323"/>
      <c r="JVD1" s="323"/>
      <c r="JVE1" s="323"/>
      <c r="JVF1" s="323"/>
      <c r="JVG1" s="323"/>
      <c r="JVH1" s="323"/>
      <c r="JVI1" s="323"/>
      <c r="JVJ1" s="323"/>
      <c r="JVK1" s="323"/>
      <c r="JVL1" s="323"/>
      <c r="JVM1" s="323"/>
      <c r="JVN1" s="323"/>
      <c r="JVO1" s="323"/>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23"/>
      <c r="JZE1" s="323"/>
      <c r="JZF1" s="323"/>
      <c r="JZG1" s="323"/>
      <c r="JZH1" s="323"/>
      <c r="JZI1" s="323"/>
      <c r="JZJ1" s="323"/>
      <c r="JZK1" s="323"/>
      <c r="JZL1" s="323"/>
      <c r="JZM1" s="323"/>
      <c r="JZN1" s="323"/>
      <c r="JZO1" s="323"/>
      <c r="JZP1" s="323"/>
      <c r="JZQ1" s="323"/>
      <c r="JZR1" s="323"/>
      <c r="JZS1" s="323"/>
      <c r="JZT1" s="323"/>
      <c r="JZU1" s="323"/>
      <c r="JZV1" s="323"/>
      <c r="JZW1" s="323"/>
      <c r="JZX1" s="323"/>
      <c r="JZY1" s="323"/>
      <c r="JZZ1" s="323"/>
      <c r="KAA1" s="323"/>
      <c r="KAB1" s="323"/>
      <c r="KAC1" s="323"/>
      <c r="KAD1" s="323"/>
      <c r="KAE1" s="323"/>
      <c r="KAF1" s="323"/>
      <c r="KAG1" s="323"/>
      <c r="KAH1" s="323"/>
      <c r="KAI1" s="323"/>
      <c r="KAJ1" s="323"/>
      <c r="KAK1" s="323"/>
      <c r="KAL1" s="323"/>
      <c r="KAM1" s="323"/>
      <c r="KAN1" s="323"/>
      <c r="KAO1" s="323"/>
      <c r="KAP1" s="323"/>
      <c r="KAQ1" s="323"/>
      <c r="KAR1" s="323"/>
      <c r="KAS1" s="323"/>
      <c r="KAT1" s="323"/>
      <c r="KAU1" s="323"/>
      <c r="KAV1" s="323"/>
      <c r="KAW1" s="323"/>
      <c r="KAX1" s="323"/>
      <c r="KAY1" s="323"/>
      <c r="KAZ1" s="323"/>
      <c r="KBA1" s="323"/>
      <c r="KBB1" s="323"/>
      <c r="KBC1" s="323"/>
      <c r="KBD1" s="323"/>
      <c r="KBE1" s="323"/>
      <c r="KBF1" s="323"/>
      <c r="KBG1" s="323"/>
      <c r="KBH1" s="323"/>
      <c r="KBI1" s="323"/>
      <c r="KBJ1" s="323"/>
      <c r="KBK1" s="323"/>
      <c r="KBL1" s="323"/>
      <c r="KBM1" s="323"/>
      <c r="KBN1" s="323"/>
      <c r="KBO1" s="323"/>
      <c r="KBP1" s="323"/>
      <c r="KBQ1" s="323"/>
      <c r="KBR1" s="323"/>
      <c r="KBS1" s="323"/>
      <c r="KBT1" s="323"/>
      <c r="KBU1" s="323"/>
      <c r="KBV1" s="323"/>
      <c r="KBW1" s="323"/>
      <c r="KBX1" s="323"/>
      <c r="KBY1" s="323"/>
      <c r="KBZ1" s="323"/>
      <c r="KCA1" s="323"/>
      <c r="KCB1" s="323"/>
      <c r="KCC1" s="323"/>
      <c r="KCD1" s="323"/>
      <c r="KCE1" s="323"/>
      <c r="KCF1" s="323"/>
      <c r="KCG1" s="323"/>
      <c r="KCH1" s="323"/>
      <c r="KCI1" s="323"/>
      <c r="KCJ1" s="323"/>
      <c r="KCK1" s="323"/>
      <c r="KCL1" s="323"/>
      <c r="KCM1" s="323"/>
      <c r="KCN1" s="323"/>
      <c r="KCO1" s="323"/>
      <c r="KCP1" s="323"/>
      <c r="KCQ1" s="323"/>
      <c r="KCR1" s="323"/>
      <c r="KCS1" s="323"/>
      <c r="KCT1" s="323"/>
      <c r="KCU1" s="323"/>
      <c r="KCV1" s="323"/>
      <c r="KCW1" s="323"/>
      <c r="KCX1" s="323"/>
      <c r="KCY1" s="323"/>
      <c r="KCZ1" s="323"/>
      <c r="KDA1" s="323"/>
      <c r="KDB1" s="323"/>
      <c r="KDC1" s="323"/>
      <c r="KDD1" s="323"/>
      <c r="KDE1" s="323"/>
      <c r="KDF1" s="323"/>
      <c r="KDG1" s="323"/>
      <c r="KDH1" s="323"/>
      <c r="KDI1" s="323"/>
      <c r="KDJ1" s="323"/>
      <c r="KDK1" s="323"/>
      <c r="KDL1" s="323"/>
      <c r="KDM1" s="323"/>
      <c r="KDN1" s="323"/>
      <c r="KDO1" s="323"/>
      <c r="KDP1" s="323"/>
      <c r="KDQ1" s="323"/>
      <c r="KDR1" s="323"/>
      <c r="KDS1" s="323"/>
      <c r="KDT1" s="323"/>
      <c r="KDU1" s="323"/>
      <c r="KDV1" s="323"/>
      <c r="KDW1" s="323"/>
      <c r="KDX1" s="323"/>
      <c r="KDY1" s="323"/>
      <c r="KDZ1" s="323"/>
      <c r="KEA1" s="323"/>
      <c r="KEB1" s="323"/>
      <c r="KEC1" s="323"/>
      <c r="KED1" s="323"/>
      <c r="KEE1" s="323"/>
      <c r="KEF1" s="323"/>
      <c r="KEG1" s="323"/>
      <c r="KEH1" s="323"/>
      <c r="KEI1" s="323"/>
      <c r="KEJ1" s="323"/>
      <c r="KEK1" s="323"/>
      <c r="KEL1" s="323"/>
      <c r="KEM1" s="323"/>
      <c r="KEN1" s="323"/>
      <c r="KEO1" s="323"/>
      <c r="KEP1" s="323"/>
      <c r="KEQ1" s="323"/>
      <c r="KER1" s="323"/>
      <c r="KES1" s="323"/>
      <c r="KET1" s="323"/>
      <c r="KEU1" s="323"/>
      <c r="KEV1" s="323"/>
      <c r="KEW1" s="323"/>
      <c r="KEX1" s="323"/>
      <c r="KEY1" s="323"/>
      <c r="KEZ1" s="323"/>
      <c r="KFA1" s="323"/>
      <c r="KFB1" s="323"/>
      <c r="KFC1" s="323"/>
      <c r="KFD1" s="323"/>
      <c r="KFE1" s="323"/>
      <c r="KFF1" s="323"/>
      <c r="KFG1" s="323"/>
      <c r="KFH1" s="323"/>
      <c r="KFI1" s="323"/>
      <c r="KFJ1" s="323"/>
      <c r="KFK1" s="323"/>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23"/>
      <c r="KJA1" s="323"/>
      <c r="KJB1" s="323"/>
      <c r="KJC1" s="323"/>
      <c r="KJD1" s="323"/>
      <c r="KJE1" s="323"/>
      <c r="KJF1" s="323"/>
      <c r="KJG1" s="323"/>
      <c r="KJH1" s="323"/>
      <c r="KJI1" s="323"/>
      <c r="KJJ1" s="323"/>
      <c r="KJK1" s="323"/>
      <c r="KJL1" s="323"/>
      <c r="KJM1" s="323"/>
      <c r="KJN1" s="323"/>
      <c r="KJO1" s="323"/>
      <c r="KJP1" s="323"/>
      <c r="KJQ1" s="323"/>
      <c r="KJR1" s="323"/>
      <c r="KJS1" s="323"/>
      <c r="KJT1" s="323"/>
      <c r="KJU1" s="323"/>
      <c r="KJV1" s="323"/>
      <c r="KJW1" s="323"/>
      <c r="KJX1" s="323"/>
      <c r="KJY1" s="323"/>
      <c r="KJZ1" s="323"/>
      <c r="KKA1" s="323"/>
      <c r="KKB1" s="323"/>
      <c r="KKC1" s="323"/>
      <c r="KKD1" s="323"/>
      <c r="KKE1" s="323"/>
      <c r="KKF1" s="323"/>
      <c r="KKG1" s="323"/>
      <c r="KKH1" s="323"/>
      <c r="KKI1" s="323"/>
      <c r="KKJ1" s="323"/>
      <c r="KKK1" s="323"/>
      <c r="KKL1" s="323"/>
      <c r="KKM1" s="323"/>
      <c r="KKN1" s="323"/>
      <c r="KKO1" s="323"/>
      <c r="KKP1" s="323"/>
      <c r="KKQ1" s="323"/>
      <c r="KKR1" s="323"/>
      <c r="KKS1" s="323"/>
      <c r="KKT1" s="323"/>
      <c r="KKU1" s="323"/>
      <c r="KKV1" s="323"/>
      <c r="KKW1" s="323"/>
      <c r="KKX1" s="323"/>
      <c r="KKY1" s="323"/>
      <c r="KKZ1" s="323"/>
      <c r="KLA1" s="323"/>
      <c r="KLB1" s="323"/>
      <c r="KLC1" s="323"/>
      <c r="KLD1" s="323"/>
      <c r="KLE1" s="323"/>
      <c r="KLF1" s="323"/>
      <c r="KLG1" s="323"/>
      <c r="KLH1" s="323"/>
      <c r="KLI1" s="323"/>
      <c r="KLJ1" s="323"/>
      <c r="KLK1" s="323"/>
      <c r="KLL1" s="323"/>
      <c r="KLM1" s="323"/>
      <c r="KLN1" s="323"/>
      <c r="KLO1" s="323"/>
      <c r="KLP1" s="323"/>
      <c r="KLQ1" s="323"/>
      <c r="KLR1" s="323"/>
      <c r="KLS1" s="323"/>
      <c r="KLT1" s="323"/>
      <c r="KLU1" s="323"/>
      <c r="KLV1" s="323"/>
      <c r="KLW1" s="323"/>
      <c r="KLX1" s="323"/>
      <c r="KLY1" s="323"/>
      <c r="KLZ1" s="323"/>
      <c r="KMA1" s="323"/>
      <c r="KMB1" s="323"/>
      <c r="KMC1" s="323"/>
      <c r="KMD1" s="323"/>
      <c r="KME1" s="323"/>
      <c r="KMF1" s="323"/>
      <c r="KMG1" s="323"/>
      <c r="KMH1" s="323"/>
      <c r="KMI1" s="323"/>
      <c r="KMJ1" s="323"/>
      <c r="KMK1" s="323"/>
      <c r="KML1" s="323"/>
      <c r="KMM1" s="323"/>
      <c r="KMN1" s="323"/>
      <c r="KMO1" s="323"/>
      <c r="KMP1" s="323"/>
      <c r="KMQ1" s="323"/>
      <c r="KMR1" s="323"/>
      <c r="KMS1" s="323"/>
      <c r="KMT1" s="323"/>
      <c r="KMU1" s="323"/>
      <c r="KMV1" s="323"/>
      <c r="KMW1" s="323"/>
      <c r="KMX1" s="323"/>
      <c r="KMY1" s="323"/>
      <c r="KMZ1" s="323"/>
      <c r="KNA1" s="323"/>
      <c r="KNB1" s="323"/>
      <c r="KNC1" s="323"/>
      <c r="KND1" s="323"/>
      <c r="KNE1" s="323"/>
      <c r="KNF1" s="323"/>
      <c r="KNG1" s="323"/>
      <c r="KNH1" s="323"/>
      <c r="KNI1" s="323"/>
      <c r="KNJ1" s="323"/>
      <c r="KNK1" s="323"/>
      <c r="KNL1" s="323"/>
      <c r="KNM1" s="323"/>
      <c r="KNN1" s="323"/>
      <c r="KNO1" s="323"/>
      <c r="KNP1" s="323"/>
      <c r="KNQ1" s="323"/>
      <c r="KNR1" s="323"/>
      <c r="KNS1" s="323"/>
      <c r="KNT1" s="323"/>
      <c r="KNU1" s="323"/>
      <c r="KNV1" s="323"/>
      <c r="KNW1" s="323"/>
      <c r="KNX1" s="323"/>
      <c r="KNY1" s="323"/>
      <c r="KNZ1" s="323"/>
      <c r="KOA1" s="323"/>
      <c r="KOB1" s="323"/>
      <c r="KOC1" s="323"/>
      <c r="KOD1" s="323"/>
      <c r="KOE1" s="323"/>
      <c r="KOF1" s="323"/>
      <c r="KOG1" s="323"/>
      <c r="KOH1" s="323"/>
      <c r="KOI1" s="323"/>
      <c r="KOJ1" s="323"/>
      <c r="KOK1" s="323"/>
      <c r="KOL1" s="323"/>
      <c r="KOM1" s="323"/>
      <c r="KON1" s="323"/>
      <c r="KOO1" s="323"/>
      <c r="KOP1" s="323"/>
      <c r="KOQ1" s="323"/>
      <c r="KOR1" s="323"/>
      <c r="KOS1" s="323"/>
      <c r="KOT1" s="323"/>
      <c r="KOU1" s="323"/>
      <c r="KOV1" s="323"/>
      <c r="KOW1" s="323"/>
      <c r="KOX1" s="323"/>
      <c r="KOY1" s="323"/>
      <c r="KOZ1" s="323"/>
      <c r="KPA1" s="323"/>
      <c r="KPB1" s="323"/>
      <c r="KPC1" s="323"/>
      <c r="KPD1" s="323"/>
      <c r="KPE1" s="323"/>
      <c r="KPF1" s="323"/>
      <c r="KPG1" s="323"/>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23"/>
      <c r="KSW1" s="323"/>
      <c r="KSX1" s="323"/>
      <c r="KSY1" s="323"/>
      <c r="KSZ1" s="323"/>
      <c r="KTA1" s="323"/>
      <c r="KTB1" s="323"/>
      <c r="KTC1" s="323"/>
      <c r="KTD1" s="323"/>
      <c r="KTE1" s="323"/>
      <c r="KTF1" s="323"/>
      <c r="KTG1" s="323"/>
      <c r="KTH1" s="323"/>
      <c r="KTI1" s="323"/>
      <c r="KTJ1" s="323"/>
      <c r="KTK1" s="323"/>
      <c r="KTL1" s="323"/>
      <c r="KTM1" s="323"/>
      <c r="KTN1" s="323"/>
      <c r="KTO1" s="323"/>
      <c r="KTP1" s="323"/>
      <c r="KTQ1" s="323"/>
      <c r="KTR1" s="323"/>
      <c r="KTS1" s="323"/>
      <c r="KTT1" s="323"/>
      <c r="KTU1" s="323"/>
      <c r="KTV1" s="323"/>
      <c r="KTW1" s="323"/>
      <c r="KTX1" s="323"/>
      <c r="KTY1" s="323"/>
      <c r="KTZ1" s="323"/>
      <c r="KUA1" s="323"/>
      <c r="KUB1" s="323"/>
      <c r="KUC1" s="323"/>
      <c r="KUD1" s="323"/>
      <c r="KUE1" s="323"/>
      <c r="KUF1" s="323"/>
      <c r="KUG1" s="323"/>
      <c r="KUH1" s="323"/>
      <c r="KUI1" s="323"/>
      <c r="KUJ1" s="323"/>
      <c r="KUK1" s="323"/>
      <c r="KUL1" s="323"/>
      <c r="KUM1" s="323"/>
      <c r="KUN1" s="323"/>
      <c r="KUO1" s="323"/>
      <c r="KUP1" s="323"/>
      <c r="KUQ1" s="323"/>
      <c r="KUR1" s="323"/>
      <c r="KUS1" s="323"/>
      <c r="KUT1" s="323"/>
      <c r="KUU1" s="323"/>
      <c r="KUV1" s="323"/>
      <c r="KUW1" s="323"/>
      <c r="KUX1" s="323"/>
      <c r="KUY1" s="323"/>
      <c r="KUZ1" s="323"/>
      <c r="KVA1" s="323"/>
      <c r="KVB1" s="323"/>
      <c r="KVC1" s="323"/>
      <c r="KVD1" s="323"/>
      <c r="KVE1" s="323"/>
      <c r="KVF1" s="323"/>
      <c r="KVG1" s="323"/>
      <c r="KVH1" s="323"/>
      <c r="KVI1" s="323"/>
      <c r="KVJ1" s="323"/>
      <c r="KVK1" s="323"/>
      <c r="KVL1" s="323"/>
      <c r="KVM1" s="323"/>
      <c r="KVN1" s="323"/>
      <c r="KVO1" s="323"/>
      <c r="KVP1" s="323"/>
      <c r="KVQ1" s="323"/>
      <c r="KVR1" s="323"/>
      <c r="KVS1" s="323"/>
      <c r="KVT1" s="323"/>
      <c r="KVU1" s="323"/>
      <c r="KVV1" s="323"/>
      <c r="KVW1" s="323"/>
      <c r="KVX1" s="323"/>
      <c r="KVY1" s="323"/>
      <c r="KVZ1" s="323"/>
      <c r="KWA1" s="323"/>
      <c r="KWB1" s="323"/>
      <c r="KWC1" s="323"/>
      <c r="KWD1" s="323"/>
      <c r="KWE1" s="323"/>
      <c r="KWF1" s="323"/>
      <c r="KWG1" s="323"/>
      <c r="KWH1" s="323"/>
      <c r="KWI1" s="323"/>
      <c r="KWJ1" s="323"/>
      <c r="KWK1" s="323"/>
      <c r="KWL1" s="323"/>
      <c r="KWM1" s="323"/>
      <c r="KWN1" s="323"/>
      <c r="KWO1" s="323"/>
      <c r="KWP1" s="323"/>
      <c r="KWQ1" s="323"/>
      <c r="KWR1" s="323"/>
      <c r="KWS1" s="323"/>
      <c r="KWT1" s="323"/>
      <c r="KWU1" s="323"/>
      <c r="KWV1" s="323"/>
      <c r="KWW1" s="323"/>
      <c r="KWX1" s="323"/>
      <c r="KWY1" s="323"/>
      <c r="KWZ1" s="323"/>
      <c r="KXA1" s="323"/>
      <c r="KXB1" s="323"/>
      <c r="KXC1" s="323"/>
      <c r="KXD1" s="323"/>
      <c r="KXE1" s="323"/>
      <c r="KXF1" s="323"/>
      <c r="KXG1" s="323"/>
      <c r="KXH1" s="323"/>
      <c r="KXI1" s="323"/>
      <c r="KXJ1" s="323"/>
      <c r="KXK1" s="323"/>
      <c r="KXL1" s="323"/>
      <c r="KXM1" s="323"/>
      <c r="KXN1" s="323"/>
      <c r="KXO1" s="323"/>
      <c r="KXP1" s="323"/>
      <c r="KXQ1" s="323"/>
      <c r="KXR1" s="323"/>
      <c r="KXS1" s="323"/>
      <c r="KXT1" s="323"/>
      <c r="KXU1" s="323"/>
      <c r="KXV1" s="323"/>
      <c r="KXW1" s="323"/>
      <c r="KXX1" s="323"/>
      <c r="KXY1" s="323"/>
      <c r="KXZ1" s="323"/>
      <c r="KYA1" s="323"/>
      <c r="KYB1" s="323"/>
      <c r="KYC1" s="323"/>
      <c r="KYD1" s="323"/>
      <c r="KYE1" s="323"/>
      <c r="KYF1" s="323"/>
      <c r="KYG1" s="323"/>
      <c r="KYH1" s="323"/>
      <c r="KYI1" s="323"/>
      <c r="KYJ1" s="323"/>
      <c r="KYK1" s="323"/>
      <c r="KYL1" s="323"/>
      <c r="KYM1" s="323"/>
      <c r="KYN1" s="323"/>
      <c r="KYO1" s="323"/>
      <c r="KYP1" s="323"/>
      <c r="KYQ1" s="323"/>
      <c r="KYR1" s="323"/>
      <c r="KYS1" s="323"/>
      <c r="KYT1" s="323"/>
      <c r="KYU1" s="323"/>
      <c r="KYV1" s="323"/>
      <c r="KYW1" s="323"/>
      <c r="KYX1" s="323"/>
      <c r="KYY1" s="323"/>
      <c r="KYZ1" s="323"/>
      <c r="KZA1" s="323"/>
      <c r="KZB1" s="323"/>
      <c r="KZC1" s="323"/>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23"/>
      <c r="LCS1" s="323"/>
      <c r="LCT1" s="323"/>
      <c r="LCU1" s="323"/>
      <c r="LCV1" s="323"/>
      <c r="LCW1" s="323"/>
      <c r="LCX1" s="323"/>
      <c r="LCY1" s="323"/>
      <c r="LCZ1" s="323"/>
      <c r="LDA1" s="323"/>
      <c r="LDB1" s="323"/>
      <c r="LDC1" s="323"/>
      <c r="LDD1" s="323"/>
      <c r="LDE1" s="323"/>
      <c r="LDF1" s="323"/>
      <c r="LDG1" s="323"/>
      <c r="LDH1" s="323"/>
      <c r="LDI1" s="323"/>
      <c r="LDJ1" s="323"/>
      <c r="LDK1" s="323"/>
      <c r="LDL1" s="323"/>
      <c r="LDM1" s="323"/>
      <c r="LDN1" s="323"/>
      <c r="LDO1" s="323"/>
      <c r="LDP1" s="323"/>
      <c r="LDQ1" s="323"/>
      <c r="LDR1" s="323"/>
      <c r="LDS1" s="323"/>
      <c r="LDT1" s="323"/>
      <c r="LDU1" s="323"/>
      <c r="LDV1" s="323"/>
      <c r="LDW1" s="323"/>
      <c r="LDX1" s="323"/>
      <c r="LDY1" s="323"/>
      <c r="LDZ1" s="323"/>
      <c r="LEA1" s="323"/>
      <c r="LEB1" s="323"/>
      <c r="LEC1" s="323"/>
      <c r="LED1" s="323"/>
      <c r="LEE1" s="323"/>
      <c r="LEF1" s="323"/>
      <c r="LEG1" s="323"/>
      <c r="LEH1" s="323"/>
      <c r="LEI1" s="323"/>
      <c r="LEJ1" s="323"/>
      <c r="LEK1" s="323"/>
      <c r="LEL1" s="323"/>
      <c r="LEM1" s="323"/>
      <c r="LEN1" s="323"/>
      <c r="LEO1" s="323"/>
      <c r="LEP1" s="323"/>
      <c r="LEQ1" s="323"/>
      <c r="LER1" s="323"/>
      <c r="LES1" s="323"/>
      <c r="LET1" s="323"/>
      <c r="LEU1" s="323"/>
      <c r="LEV1" s="323"/>
      <c r="LEW1" s="323"/>
      <c r="LEX1" s="323"/>
      <c r="LEY1" s="323"/>
      <c r="LEZ1" s="323"/>
      <c r="LFA1" s="323"/>
      <c r="LFB1" s="323"/>
      <c r="LFC1" s="323"/>
      <c r="LFD1" s="323"/>
      <c r="LFE1" s="323"/>
      <c r="LFF1" s="323"/>
      <c r="LFG1" s="323"/>
      <c r="LFH1" s="323"/>
      <c r="LFI1" s="323"/>
      <c r="LFJ1" s="323"/>
      <c r="LFK1" s="323"/>
      <c r="LFL1" s="323"/>
      <c r="LFM1" s="323"/>
      <c r="LFN1" s="323"/>
      <c r="LFO1" s="323"/>
      <c r="LFP1" s="323"/>
      <c r="LFQ1" s="323"/>
      <c r="LFR1" s="323"/>
      <c r="LFS1" s="323"/>
      <c r="LFT1" s="323"/>
      <c r="LFU1" s="323"/>
      <c r="LFV1" s="323"/>
      <c r="LFW1" s="323"/>
      <c r="LFX1" s="323"/>
      <c r="LFY1" s="323"/>
      <c r="LFZ1" s="323"/>
      <c r="LGA1" s="323"/>
      <c r="LGB1" s="323"/>
      <c r="LGC1" s="323"/>
      <c r="LGD1" s="323"/>
      <c r="LGE1" s="323"/>
      <c r="LGF1" s="323"/>
      <c r="LGG1" s="323"/>
      <c r="LGH1" s="323"/>
      <c r="LGI1" s="323"/>
      <c r="LGJ1" s="323"/>
      <c r="LGK1" s="323"/>
      <c r="LGL1" s="323"/>
      <c r="LGM1" s="323"/>
      <c r="LGN1" s="323"/>
      <c r="LGO1" s="323"/>
      <c r="LGP1" s="323"/>
      <c r="LGQ1" s="323"/>
      <c r="LGR1" s="323"/>
      <c r="LGS1" s="323"/>
      <c r="LGT1" s="323"/>
      <c r="LGU1" s="323"/>
      <c r="LGV1" s="323"/>
      <c r="LGW1" s="323"/>
      <c r="LGX1" s="323"/>
      <c r="LGY1" s="323"/>
      <c r="LGZ1" s="323"/>
      <c r="LHA1" s="323"/>
      <c r="LHB1" s="323"/>
      <c r="LHC1" s="323"/>
      <c r="LHD1" s="323"/>
      <c r="LHE1" s="323"/>
      <c r="LHF1" s="323"/>
      <c r="LHG1" s="323"/>
      <c r="LHH1" s="323"/>
      <c r="LHI1" s="323"/>
      <c r="LHJ1" s="323"/>
      <c r="LHK1" s="323"/>
      <c r="LHL1" s="323"/>
      <c r="LHM1" s="323"/>
      <c r="LHN1" s="323"/>
      <c r="LHO1" s="323"/>
      <c r="LHP1" s="323"/>
      <c r="LHQ1" s="323"/>
      <c r="LHR1" s="323"/>
      <c r="LHS1" s="323"/>
      <c r="LHT1" s="323"/>
      <c r="LHU1" s="323"/>
      <c r="LHV1" s="323"/>
      <c r="LHW1" s="323"/>
      <c r="LHX1" s="323"/>
      <c r="LHY1" s="323"/>
      <c r="LHZ1" s="323"/>
      <c r="LIA1" s="323"/>
      <c r="LIB1" s="323"/>
      <c r="LIC1" s="323"/>
      <c r="LID1" s="323"/>
      <c r="LIE1" s="323"/>
      <c r="LIF1" s="323"/>
      <c r="LIG1" s="323"/>
      <c r="LIH1" s="323"/>
      <c r="LII1" s="323"/>
      <c r="LIJ1" s="323"/>
      <c r="LIK1" s="323"/>
      <c r="LIL1" s="323"/>
      <c r="LIM1" s="323"/>
      <c r="LIN1" s="323"/>
      <c r="LIO1" s="323"/>
      <c r="LIP1" s="323"/>
      <c r="LIQ1" s="323"/>
      <c r="LIR1" s="323"/>
      <c r="LIS1" s="323"/>
      <c r="LIT1" s="323"/>
      <c r="LIU1" s="323"/>
      <c r="LIV1" s="323"/>
      <c r="LIW1" s="323"/>
      <c r="LIX1" s="323"/>
      <c r="LIY1" s="323"/>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23"/>
      <c r="LMO1" s="323"/>
      <c r="LMP1" s="323"/>
      <c r="LMQ1" s="323"/>
      <c r="LMR1" s="323"/>
      <c r="LMS1" s="323"/>
      <c r="LMT1" s="323"/>
      <c r="LMU1" s="323"/>
      <c r="LMV1" s="323"/>
      <c r="LMW1" s="323"/>
      <c r="LMX1" s="323"/>
      <c r="LMY1" s="323"/>
      <c r="LMZ1" s="323"/>
      <c r="LNA1" s="323"/>
      <c r="LNB1" s="323"/>
      <c r="LNC1" s="323"/>
      <c r="LND1" s="323"/>
      <c r="LNE1" s="323"/>
      <c r="LNF1" s="323"/>
      <c r="LNG1" s="323"/>
      <c r="LNH1" s="323"/>
      <c r="LNI1" s="323"/>
      <c r="LNJ1" s="323"/>
      <c r="LNK1" s="323"/>
      <c r="LNL1" s="323"/>
      <c r="LNM1" s="323"/>
      <c r="LNN1" s="323"/>
      <c r="LNO1" s="323"/>
      <c r="LNP1" s="323"/>
      <c r="LNQ1" s="323"/>
      <c r="LNR1" s="323"/>
      <c r="LNS1" s="323"/>
      <c r="LNT1" s="323"/>
      <c r="LNU1" s="323"/>
      <c r="LNV1" s="323"/>
      <c r="LNW1" s="323"/>
      <c r="LNX1" s="323"/>
      <c r="LNY1" s="323"/>
      <c r="LNZ1" s="323"/>
      <c r="LOA1" s="323"/>
      <c r="LOB1" s="323"/>
      <c r="LOC1" s="323"/>
      <c r="LOD1" s="323"/>
      <c r="LOE1" s="323"/>
      <c r="LOF1" s="323"/>
      <c r="LOG1" s="323"/>
      <c r="LOH1" s="323"/>
      <c r="LOI1" s="323"/>
      <c r="LOJ1" s="323"/>
      <c r="LOK1" s="323"/>
      <c r="LOL1" s="323"/>
      <c r="LOM1" s="323"/>
      <c r="LON1" s="323"/>
      <c r="LOO1" s="323"/>
      <c r="LOP1" s="323"/>
      <c r="LOQ1" s="323"/>
      <c r="LOR1" s="323"/>
      <c r="LOS1" s="323"/>
      <c r="LOT1" s="323"/>
      <c r="LOU1" s="323"/>
      <c r="LOV1" s="323"/>
      <c r="LOW1" s="323"/>
      <c r="LOX1" s="323"/>
      <c r="LOY1" s="323"/>
      <c r="LOZ1" s="323"/>
      <c r="LPA1" s="323"/>
      <c r="LPB1" s="323"/>
      <c r="LPC1" s="323"/>
      <c r="LPD1" s="323"/>
      <c r="LPE1" s="323"/>
      <c r="LPF1" s="323"/>
      <c r="LPG1" s="323"/>
      <c r="LPH1" s="323"/>
      <c r="LPI1" s="323"/>
      <c r="LPJ1" s="323"/>
      <c r="LPK1" s="323"/>
      <c r="LPL1" s="323"/>
      <c r="LPM1" s="323"/>
      <c r="LPN1" s="323"/>
      <c r="LPO1" s="323"/>
      <c r="LPP1" s="323"/>
      <c r="LPQ1" s="323"/>
      <c r="LPR1" s="323"/>
      <c r="LPS1" s="323"/>
      <c r="LPT1" s="323"/>
      <c r="LPU1" s="323"/>
      <c r="LPV1" s="323"/>
      <c r="LPW1" s="323"/>
      <c r="LPX1" s="323"/>
      <c r="LPY1" s="323"/>
      <c r="LPZ1" s="323"/>
      <c r="LQA1" s="323"/>
      <c r="LQB1" s="323"/>
      <c r="LQC1" s="323"/>
      <c r="LQD1" s="323"/>
      <c r="LQE1" s="323"/>
      <c r="LQF1" s="323"/>
      <c r="LQG1" s="323"/>
      <c r="LQH1" s="323"/>
      <c r="LQI1" s="323"/>
      <c r="LQJ1" s="323"/>
      <c r="LQK1" s="323"/>
      <c r="LQL1" s="323"/>
      <c r="LQM1" s="323"/>
      <c r="LQN1" s="323"/>
      <c r="LQO1" s="323"/>
      <c r="LQP1" s="323"/>
      <c r="LQQ1" s="323"/>
      <c r="LQR1" s="323"/>
      <c r="LQS1" s="323"/>
      <c r="LQT1" s="323"/>
      <c r="LQU1" s="323"/>
      <c r="LQV1" s="323"/>
      <c r="LQW1" s="323"/>
      <c r="LQX1" s="323"/>
      <c r="LQY1" s="323"/>
      <c r="LQZ1" s="323"/>
      <c r="LRA1" s="323"/>
      <c r="LRB1" s="323"/>
      <c r="LRC1" s="323"/>
      <c r="LRD1" s="323"/>
      <c r="LRE1" s="323"/>
      <c r="LRF1" s="323"/>
      <c r="LRG1" s="323"/>
      <c r="LRH1" s="323"/>
      <c r="LRI1" s="323"/>
      <c r="LRJ1" s="323"/>
      <c r="LRK1" s="323"/>
      <c r="LRL1" s="323"/>
      <c r="LRM1" s="323"/>
      <c r="LRN1" s="323"/>
      <c r="LRO1" s="323"/>
      <c r="LRP1" s="323"/>
      <c r="LRQ1" s="323"/>
      <c r="LRR1" s="323"/>
      <c r="LRS1" s="323"/>
      <c r="LRT1" s="323"/>
      <c r="LRU1" s="323"/>
      <c r="LRV1" s="323"/>
      <c r="LRW1" s="323"/>
      <c r="LRX1" s="323"/>
      <c r="LRY1" s="323"/>
      <c r="LRZ1" s="323"/>
      <c r="LSA1" s="323"/>
      <c r="LSB1" s="323"/>
      <c r="LSC1" s="323"/>
      <c r="LSD1" s="323"/>
      <c r="LSE1" s="323"/>
      <c r="LSF1" s="323"/>
      <c r="LSG1" s="323"/>
      <c r="LSH1" s="323"/>
      <c r="LSI1" s="323"/>
      <c r="LSJ1" s="323"/>
      <c r="LSK1" s="323"/>
      <c r="LSL1" s="323"/>
      <c r="LSM1" s="323"/>
      <c r="LSN1" s="323"/>
      <c r="LSO1" s="323"/>
      <c r="LSP1" s="323"/>
      <c r="LSQ1" s="323"/>
      <c r="LSR1" s="323"/>
      <c r="LSS1" s="323"/>
      <c r="LST1" s="323"/>
      <c r="LSU1" s="323"/>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23"/>
      <c r="LWK1" s="323"/>
      <c r="LWL1" s="323"/>
      <c r="LWM1" s="323"/>
      <c r="LWN1" s="323"/>
      <c r="LWO1" s="323"/>
      <c r="LWP1" s="323"/>
      <c r="LWQ1" s="323"/>
      <c r="LWR1" s="323"/>
      <c r="LWS1" s="323"/>
      <c r="LWT1" s="323"/>
      <c r="LWU1" s="323"/>
      <c r="LWV1" s="323"/>
      <c r="LWW1" s="323"/>
      <c r="LWX1" s="323"/>
      <c r="LWY1" s="323"/>
      <c r="LWZ1" s="323"/>
      <c r="LXA1" s="323"/>
      <c r="LXB1" s="323"/>
      <c r="LXC1" s="323"/>
      <c r="LXD1" s="323"/>
      <c r="LXE1" s="323"/>
      <c r="LXF1" s="323"/>
      <c r="LXG1" s="323"/>
      <c r="LXH1" s="323"/>
      <c r="LXI1" s="323"/>
      <c r="LXJ1" s="323"/>
      <c r="LXK1" s="323"/>
      <c r="LXL1" s="323"/>
      <c r="LXM1" s="323"/>
      <c r="LXN1" s="323"/>
      <c r="LXO1" s="323"/>
      <c r="LXP1" s="323"/>
      <c r="LXQ1" s="323"/>
      <c r="LXR1" s="323"/>
      <c r="LXS1" s="323"/>
      <c r="LXT1" s="323"/>
      <c r="LXU1" s="323"/>
      <c r="LXV1" s="323"/>
      <c r="LXW1" s="323"/>
      <c r="LXX1" s="323"/>
      <c r="LXY1" s="323"/>
      <c r="LXZ1" s="323"/>
      <c r="LYA1" s="323"/>
      <c r="LYB1" s="323"/>
      <c r="LYC1" s="323"/>
      <c r="LYD1" s="323"/>
      <c r="LYE1" s="323"/>
      <c r="LYF1" s="323"/>
      <c r="LYG1" s="323"/>
      <c r="LYH1" s="323"/>
      <c r="LYI1" s="323"/>
      <c r="LYJ1" s="323"/>
      <c r="LYK1" s="323"/>
      <c r="LYL1" s="323"/>
      <c r="LYM1" s="323"/>
      <c r="LYN1" s="323"/>
      <c r="LYO1" s="323"/>
      <c r="LYP1" s="323"/>
      <c r="LYQ1" s="323"/>
      <c r="LYR1" s="323"/>
      <c r="LYS1" s="323"/>
      <c r="LYT1" s="323"/>
      <c r="LYU1" s="323"/>
      <c r="LYV1" s="323"/>
      <c r="LYW1" s="323"/>
      <c r="LYX1" s="323"/>
      <c r="LYY1" s="323"/>
      <c r="LYZ1" s="323"/>
      <c r="LZA1" s="323"/>
      <c r="LZB1" s="323"/>
      <c r="LZC1" s="323"/>
      <c r="LZD1" s="323"/>
      <c r="LZE1" s="323"/>
      <c r="LZF1" s="323"/>
      <c r="LZG1" s="323"/>
      <c r="LZH1" s="323"/>
      <c r="LZI1" s="323"/>
      <c r="LZJ1" s="323"/>
      <c r="LZK1" s="323"/>
      <c r="LZL1" s="323"/>
      <c r="LZM1" s="323"/>
      <c r="LZN1" s="323"/>
      <c r="LZO1" s="323"/>
      <c r="LZP1" s="323"/>
      <c r="LZQ1" s="323"/>
      <c r="LZR1" s="323"/>
      <c r="LZS1" s="323"/>
      <c r="LZT1" s="323"/>
      <c r="LZU1" s="323"/>
      <c r="LZV1" s="323"/>
      <c r="LZW1" s="323"/>
      <c r="LZX1" s="323"/>
      <c r="LZY1" s="323"/>
      <c r="LZZ1" s="323"/>
      <c r="MAA1" s="323"/>
      <c r="MAB1" s="323"/>
      <c r="MAC1" s="323"/>
      <c r="MAD1" s="323"/>
      <c r="MAE1" s="323"/>
      <c r="MAF1" s="323"/>
      <c r="MAG1" s="323"/>
      <c r="MAH1" s="323"/>
      <c r="MAI1" s="323"/>
      <c r="MAJ1" s="323"/>
      <c r="MAK1" s="323"/>
      <c r="MAL1" s="323"/>
      <c r="MAM1" s="323"/>
      <c r="MAN1" s="323"/>
      <c r="MAO1" s="323"/>
      <c r="MAP1" s="323"/>
      <c r="MAQ1" s="323"/>
      <c r="MAR1" s="323"/>
      <c r="MAS1" s="323"/>
      <c r="MAT1" s="323"/>
      <c r="MAU1" s="323"/>
      <c r="MAV1" s="323"/>
      <c r="MAW1" s="323"/>
      <c r="MAX1" s="323"/>
      <c r="MAY1" s="323"/>
      <c r="MAZ1" s="323"/>
      <c r="MBA1" s="323"/>
      <c r="MBB1" s="323"/>
      <c r="MBC1" s="323"/>
      <c r="MBD1" s="323"/>
      <c r="MBE1" s="323"/>
      <c r="MBF1" s="323"/>
      <c r="MBG1" s="323"/>
      <c r="MBH1" s="323"/>
      <c r="MBI1" s="323"/>
      <c r="MBJ1" s="323"/>
      <c r="MBK1" s="323"/>
      <c r="MBL1" s="323"/>
      <c r="MBM1" s="323"/>
      <c r="MBN1" s="323"/>
      <c r="MBO1" s="323"/>
      <c r="MBP1" s="323"/>
      <c r="MBQ1" s="323"/>
      <c r="MBR1" s="323"/>
      <c r="MBS1" s="323"/>
      <c r="MBT1" s="323"/>
      <c r="MBU1" s="323"/>
      <c r="MBV1" s="323"/>
      <c r="MBW1" s="323"/>
      <c r="MBX1" s="323"/>
      <c r="MBY1" s="323"/>
      <c r="MBZ1" s="323"/>
      <c r="MCA1" s="323"/>
      <c r="MCB1" s="323"/>
      <c r="MCC1" s="323"/>
      <c r="MCD1" s="323"/>
      <c r="MCE1" s="323"/>
      <c r="MCF1" s="323"/>
      <c r="MCG1" s="323"/>
      <c r="MCH1" s="323"/>
      <c r="MCI1" s="323"/>
      <c r="MCJ1" s="323"/>
      <c r="MCK1" s="323"/>
      <c r="MCL1" s="323"/>
      <c r="MCM1" s="323"/>
      <c r="MCN1" s="323"/>
      <c r="MCO1" s="323"/>
      <c r="MCP1" s="323"/>
      <c r="MCQ1" s="323"/>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23"/>
      <c r="MGG1" s="323"/>
      <c r="MGH1" s="323"/>
      <c r="MGI1" s="323"/>
      <c r="MGJ1" s="323"/>
      <c r="MGK1" s="323"/>
      <c r="MGL1" s="323"/>
      <c r="MGM1" s="323"/>
      <c r="MGN1" s="323"/>
      <c r="MGO1" s="323"/>
      <c r="MGP1" s="323"/>
      <c r="MGQ1" s="323"/>
      <c r="MGR1" s="323"/>
      <c r="MGS1" s="323"/>
      <c r="MGT1" s="323"/>
      <c r="MGU1" s="323"/>
      <c r="MGV1" s="323"/>
      <c r="MGW1" s="323"/>
      <c r="MGX1" s="323"/>
      <c r="MGY1" s="323"/>
      <c r="MGZ1" s="323"/>
      <c r="MHA1" s="323"/>
      <c r="MHB1" s="323"/>
      <c r="MHC1" s="323"/>
      <c r="MHD1" s="323"/>
      <c r="MHE1" s="323"/>
      <c r="MHF1" s="323"/>
      <c r="MHG1" s="323"/>
      <c r="MHH1" s="323"/>
      <c r="MHI1" s="323"/>
      <c r="MHJ1" s="323"/>
      <c r="MHK1" s="323"/>
      <c r="MHL1" s="323"/>
      <c r="MHM1" s="323"/>
      <c r="MHN1" s="323"/>
      <c r="MHO1" s="323"/>
      <c r="MHP1" s="323"/>
      <c r="MHQ1" s="323"/>
      <c r="MHR1" s="323"/>
      <c r="MHS1" s="323"/>
      <c r="MHT1" s="323"/>
      <c r="MHU1" s="323"/>
      <c r="MHV1" s="323"/>
      <c r="MHW1" s="323"/>
      <c r="MHX1" s="323"/>
      <c r="MHY1" s="323"/>
      <c r="MHZ1" s="323"/>
      <c r="MIA1" s="323"/>
      <c r="MIB1" s="323"/>
      <c r="MIC1" s="323"/>
      <c r="MID1" s="323"/>
      <c r="MIE1" s="323"/>
      <c r="MIF1" s="323"/>
      <c r="MIG1" s="323"/>
      <c r="MIH1" s="323"/>
      <c r="MII1" s="323"/>
      <c r="MIJ1" s="323"/>
      <c r="MIK1" s="323"/>
      <c r="MIL1" s="323"/>
      <c r="MIM1" s="323"/>
      <c r="MIN1" s="323"/>
      <c r="MIO1" s="323"/>
      <c r="MIP1" s="323"/>
      <c r="MIQ1" s="323"/>
      <c r="MIR1" s="323"/>
      <c r="MIS1" s="323"/>
      <c r="MIT1" s="323"/>
      <c r="MIU1" s="323"/>
      <c r="MIV1" s="323"/>
      <c r="MIW1" s="323"/>
      <c r="MIX1" s="323"/>
      <c r="MIY1" s="323"/>
      <c r="MIZ1" s="323"/>
      <c r="MJA1" s="323"/>
      <c r="MJB1" s="323"/>
      <c r="MJC1" s="323"/>
      <c r="MJD1" s="323"/>
      <c r="MJE1" s="323"/>
      <c r="MJF1" s="323"/>
      <c r="MJG1" s="323"/>
      <c r="MJH1" s="323"/>
      <c r="MJI1" s="323"/>
      <c r="MJJ1" s="323"/>
      <c r="MJK1" s="323"/>
      <c r="MJL1" s="323"/>
      <c r="MJM1" s="323"/>
      <c r="MJN1" s="323"/>
      <c r="MJO1" s="323"/>
      <c r="MJP1" s="323"/>
      <c r="MJQ1" s="323"/>
      <c r="MJR1" s="323"/>
      <c r="MJS1" s="323"/>
      <c r="MJT1" s="323"/>
      <c r="MJU1" s="323"/>
      <c r="MJV1" s="323"/>
      <c r="MJW1" s="323"/>
      <c r="MJX1" s="323"/>
      <c r="MJY1" s="323"/>
      <c r="MJZ1" s="323"/>
      <c r="MKA1" s="323"/>
      <c r="MKB1" s="323"/>
      <c r="MKC1" s="323"/>
      <c r="MKD1" s="323"/>
      <c r="MKE1" s="323"/>
      <c r="MKF1" s="323"/>
      <c r="MKG1" s="323"/>
      <c r="MKH1" s="323"/>
      <c r="MKI1" s="323"/>
      <c r="MKJ1" s="323"/>
      <c r="MKK1" s="323"/>
      <c r="MKL1" s="323"/>
      <c r="MKM1" s="323"/>
      <c r="MKN1" s="323"/>
      <c r="MKO1" s="323"/>
      <c r="MKP1" s="323"/>
      <c r="MKQ1" s="323"/>
      <c r="MKR1" s="323"/>
      <c r="MKS1" s="323"/>
      <c r="MKT1" s="323"/>
      <c r="MKU1" s="323"/>
      <c r="MKV1" s="323"/>
      <c r="MKW1" s="323"/>
      <c r="MKX1" s="323"/>
      <c r="MKY1" s="323"/>
      <c r="MKZ1" s="323"/>
      <c r="MLA1" s="323"/>
      <c r="MLB1" s="323"/>
      <c r="MLC1" s="323"/>
      <c r="MLD1" s="323"/>
      <c r="MLE1" s="323"/>
      <c r="MLF1" s="323"/>
      <c r="MLG1" s="323"/>
      <c r="MLH1" s="323"/>
      <c r="MLI1" s="323"/>
      <c r="MLJ1" s="323"/>
      <c r="MLK1" s="323"/>
      <c r="MLL1" s="323"/>
      <c r="MLM1" s="323"/>
      <c r="MLN1" s="323"/>
      <c r="MLO1" s="323"/>
      <c r="MLP1" s="323"/>
      <c r="MLQ1" s="323"/>
      <c r="MLR1" s="323"/>
      <c r="MLS1" s="323"/>
      <c r="MLT1" s="323"/>
      <c r="MLU1" s="323"/>
      <c r="MLV1" s="323"/>
      <c r="MLW1" s="323"/>
      <c r="MLX1" s="323"/>
      <c r="MLY1" s="323"/>
      <c r="MLZ1" s="323"/>
      <c r="MMA1" s="323"/>
      <c r="MMB1" s="323"/>
      <c r="MMC1" s="323"/>
      <c r="MMD1" s="323"/>
      <c r="MME1" s="323"/>
      <c r="MMF1" s="323"/>
      <c r="MMG1" s="323"/>
      <c r="MMH1" s="323"/>
      <c r="MMI1" s="323"/>
      <c r="MMJ1" s="323"/>
      <c r="MMK1" s="323"/>
      <c r="MML1" s="323"/>
      <c r="MMM1" s="323"/>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23"/>
      <c r="MQC1" s="323"/>
      <c r="MQD1" s="323"/>
      <c r="MQE1" s="323"/>
      <c r="MQF1" s="323"/>
      <c r="MQG1" s="323"/>
      <c r="MQH1" s="323"/>
      <c r="MQI1" s="323"/>
      <c r="MQJ1" s="323"/>
      <c r="MQK1" s="323"/>
      <c r="MQL1" s="323"/>
      <c r="MQM1" s="323"/>
      <c r="MQN1" s="323"/>
      <c r="MQO1" s="323"/>
      <c r="MQP1" s="323"/>
      <c r="MQQ1" s="323"/>
      <c r="MQR1" s="323"/>
      <c r="MQS1" s="323"/>
      <c r="MQT1" s="323"/>
      <c r="MQU1" s="323"/>
      <c r="MQV1" s="323"/>
      <c r="MQW1" s="323"/>
      <c r="MQX1" s="323"/>
      <c r="MQY1" s="323"/>
      <c r="MQZ1" s="323"/>
      <c r="MRA1" s="323"/>
      <c r="MRB1" s="323"/>
      <c r="MRC1" s="323"/>
      <c r="MRD1" s="323"/>
      <c r="MRE1" s="323"/>
      <c r="MRF1" s="323"/>
      <c r="MRG1" s="323"/>
      <c r="MRH1" s="323"/>
      <c r="MRI1" s="323"/>
      <c r="MRJ1" s="323"/>
      <c r="MRK1" s="323"/>
      <c r="MRL1" s="323"/>
      <c r="MRM1" s="323"/>
      <c r="MRN1" s="323"/>
      <c r="MRO1" s="323"/>
      <c r="MRP1" s="323"/>
      <c r="MRQ1" s="323"/>
      <c r="MRR1" s="323"/>
      <c r="MRS1" s="323"/>
      <c r="MRT1" s="323"/>
      <c r="MRU1" s="323"/>
      <c r="MRV1" s="323"/>
      <c r="MRW1" s="323"/>
      <c r="MRX1" s="323"/>
      <c r="MRY1" s="323"/>
      <c r="MRZ1" s="323"/>
      <c r="MSA1" s="323"/>
      <c r="MSB1" s="323"/>
      <c r="MSC1" s="323"/>
      <c r="MSD1" s="323"/>
      <c r="MSE1" s="323"/>
      <c r="MSF1" s="323"/>
      <c r="MSG1" s="323"/>
      <c r="MSH1" s="323"/>
      <c r="MSI1" s="323"/>
      <c r="MSJ1" s="323"/>
      <c r="MSK1" s="323"/>
      <c r="MSL1" s="323"/>
      <c r="MSM1" s="323"/>
      <c r="MSN1" s="323"/>
      <c r="MSO1" s="323"/>
      <c r="MSP1" s="323"/>
      <c r="MSQ1" s="323"/>
      <c r="MSR1" s="323"/>
      <c r="MSS1" s="323"/>
      <c r="MST1" s="323"/>
      <c r="MSU1" s="323"/>
      <c r="MSV1" s="323"/>
      <c r="MSW1" s="323"/>
      <c r="MSX1" s="323"/>
      <c r="MSY1" s="323"/>
      <c r="MSZ1" s="323"/>
      <c r="MTA1" s="323"/>
      <c r="MTB1" s="323"/>
      <c r="MTC1" s="323"/>
      <c r="MTD1" s="323"/>
      <c r="MTE1" s="323"/>
      <c r="MTF1" s="323"/>
      <c r="MTG1" s="323"/>
      <c r="MTH1" s="323"/>
      <c r="MTI1" s="323"/>
      <c r="MTJ1" s="323"/>
      <c r="MTK1" s="323"/>
      <c r="MTL1" s="323"/>
      <c r="MTM1" s="323"/>
      <c r="MTN1" s="323"/>
      <c r="MTO1" s="323"/>
      <c r="MTP1" s="323"/>
      <c r="MTQ1" s="323"/>
      <c r="MTR1" s="323"/>
      <c r="MTS1" s="323"/>
      <c r="MTT1" s="323"/>
      <c r="MTU1" s="323"/>
      <c r="MTV1" s="323"/>
      <c r="MTW1" s="323"/>
      <c r="MTX1" s="323"/>
      <c r="MTY1" s="323"/>
      <c r="MTZ1" s="323"/>
      <c r="MUA1" s="323"/>
      <c r="MUB1" s="323"/>
      <c r="MUC1" s="323"/>
      <c r="MUD1" s="323"/>
      <c r="MUE1" s="323"/>
      <c r="MUF1" s="323"/>
      <c r="MUG1" s="323"/>
      <c r="MUH1" s="323"/>
      <c r="MUI1" s="323"/>
      <c r="MUJ1" s="323"/>
      <c r="MUK1" s="323"/>
      <c r="MUL1" s="323"/>
      <c r="MUM1" s="323"/>
      <c r="MUN1" s="323"/>
      <c r="MUO1" s="323"/>
      <c r="MUP1" s="323"/>
      <c r="MUQ1" s="323"/>
      <c r="MUR1" s="323"/>
      <c r="MUS1" s="323"/>
      <c r="MUT1" s="323"/>
      <c r="MUU1" s="323"/>
      <c r="MUV1" s="323"/>
      <c r="MUW1" s="323"/>
      <c r="MUX1" s="323"/>
      <c r="MUY1" s="323"/>
      <c r="MUZ1" s="323"/>
      <c r="MVA1" s="323"/>
      <c r="MVB1" s="323"/>
      <c r="MVC1" s="323"/>
      <c r="MVD1" s="323"/>
      <c r="MVE1" s="323"/>
      <c r="MVF1" s="323"/>
      <c r="MVG1" s="323"/>
      <c r="MVH1" s="323"/>
      <c r="MVI1" s="323"/>
      <c r="MVJ1" s="323"/>
      <c r="MVK1" s="323"/>
      <c r="MVL1" s="323"/>
      <c r="MVM1" s="323"/>
      <c r="MVN1" s="323"/>
      <c r="MVO1" s="323"/>
      <c r="MVP1" s="323"/>
      <c r="MVQ1" s="323"/>
      <c r="MVR1" s="323"/>
      <c r="MVS1" s="323"/>
      <c r="MVT1" s="323"/>
      <c r="MVU1" s="323"/>
      <c r="MVV1" s="323"/>
      <c r="MVW1" s="323"/>
      <c r="MVX1" s="323"/>
      <c r="MVY1" s="323"/>
      <c r="MVZ1" s="323"/>
      <c r="MWA1" s="323"/>
      <c r="MWB1" s="323"/>
      <c r="MWC1" s="323"/>
      <c r="MWD1" s="323"/>
      <c r="MWE1" s="323"/>
      <c r="MWF1" s="323"/>
      <c r="MWG1" s="323"/>
      <c r="MWH1" s="323"/>
      <c r="MWI1" s="323"/>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23"/>
      <c r="MZY1" s="323"/>
      <c r="MZZ1" s="323"/>
      <c r="NAA1" s="323"/>
      <c r="NAB1" s="323"/>
      <c r="NAC1" s="323"/>
      <c r="NAD1" s="323"/>
      <c r="NAE1" s="323"/>
      <c r="NAF1" s="323"/>
      <c r="NAG1" s="323"/>
      <c r="NAH1" s="323"/>
      <c r="NAI1" s="323"/>
      <c r="NAJ1" s="323"/>
      <c r="NAK1" s="323"/>
      <c r="NAL1" s="323"/>
      <c r="NAM1" s="323"/>
      <c r="NAN1" s="323"/>
      <c r="NAO1" s="323"/>
      <c r="NAP1" s="323"/>
      <c r="NAQ1" s="323"/>
      <c r="NAR1" s="323"/>
      <c r="NAS1" s="323"/>
      <c r="NAT1" s="323"/>
      <c r="NAU1" s="323"/>
      <c r="NAV1" s="323"/>
      <c r="NAW1" s="323"/>
      <c r="NAX1" s="323"/>
      <c r="NAY1" s="323"/>
      <c r="NAZ1" s="323"/>
      <c r="NBA1" s="323"/>
      <c r="NBB1" s="323"/>
      <c r="NBC1" s="323"/>
      <c r="NBD1" s="323"/>
      <c r="NBE1" s="323"/>
      <c r="NBF1" s="323"/>
      <c r="NBG1" s="323"/>
      <c r="NBH1" s="323"/>
      <c r="NBI1" s="323"/>
      <c r="NBJ1" s="323"/>
      <c r="NBK1" s="323"/>
      <c r="NBL1" s="323"/>
      <c r="NBM1" s="323"/>
      <c r="NBN1" s="323"/>
      <c r="NBO1" s="323"/>
      <c r="NBP1" s="323"/>
      <c r="NBQ1" s="323"/>
      <c r="NBR1" s="323"/>
      <c r="NBS1" s="323"/>
      <c r="NBT1" s="323"/>
      <c r="NBU1" s="323"/>
      <c r="NBV1" s="323"/>
      <c r="NBW1" s="323"/>
      <c r="NBX1" s="323"/>
      <c r="NBY1" s="323"/>
      <c r="NBZ1" s="323"/>
      <c r="NCA1" s="323"/>
      <c r="NCB1" s="323"/>
      <c r="NCC1" s="323"/>
      <c r="NCD1" s="323"/>
      <c r="NCE1" s="323"/>
      <c r="NCF1" s="323"/>
      <c r="NCG1" s="323"/>
      <c r="NCH1" s="323"/>
      <c r="NCI1" s="323"/>
      <c r="NCJ1" s="323"/>
      <c r="NCK1" s="323"/>
      <c r="NCL1" s="323"/>
      <c r="NCM1" s="323"/>
      <c r="NCN1" s="323"/>
      <c r="NCO1" s="323"/>
      <c r="NCP1" s="323"/>
      <c r="NCQ1" s="323"/>
      <c r="NCR1" s="323"/>
      <c r="NCS1" s="323"/>
      <c r="NCT1" s="323"/>
      <c r="NCU1" s="323"/>
      <c r="NCV1" s="323"/>
      <c r="NCW1" s="323"/>
      <c r="NCX1" s="323"/>
      <c r="NCY1" s="323"/>
      <c r="NCZ1" s="323"/>
      <c r="NDA1" s="323"/>
      <c r="NDB1" s="323"/>
      <c r="NDC1" s="323"/>
      <c r="NDD1" s="323"/>
      <c r="NDE1" s="323"/>
      <c r="NDF1" s="323"/>
      <c r="NDG1" s="323"/>
      <c r="NDH1" s="323"/>
      <c r="NDI1" s="323"/>
      <c r="NDJ1" s="323"/>
      <c r="NDK1" s="323"/>
      <c r="NDL1" s="323"/>
      <c r="NDM1" s="323"/>
      <c r="NDN1" s="323"/>
      <c r="NDO1" s="323"/>
      <c r="NDP1" s="323"/>
      <c r="NDQ1" s="323"/>
      <c r="NDR1" s="323"/>
      <c r="NDS1" s="323"/>
      <c r="NDT1" s="323"/>
      <c r="NDU1" s="323"/>
      <c r="NDV1" s="323"/>
      <c r="NDW1" s="323"/>
      <c r="NDX1" s="323"/>
      <c r="NDY1" s="323"/>
      <c r="NDZ1" s="323"/>
      <c r="NEA1" s="323"/>
      <c r="NEB1" s="323"/>
      <c r="NEC1" s="323"/>
      <c r="NED1" s="323"/>
      <c r="NEE1" s="323"/>
      <c r="NEF1" s="323"/>
      <c r="NEG1" s="323"/>
      <c r="NEH1" s="323"/>
      <c r="NEI1" s="323"/>
      <c r="NEJ1" s="323"/>
      <c r="NEK1" s="323"/>
      <c r="NEL1" s="323"/>
      <c r="NEM1" s="323"/>
      <c r="NEN1" s="323"/>
      <c r="NEO1" s="323"/>
      <c r="NEP1" s="323"/>
      <c r="NEQ1" s="323"/>
      <c r="NER1" s="323"/>
      <c r="NES1" s="323"/>
      <c r="NET1" s="323"/>
      <c r="NEU1" s="323"/>
      <c r="NEV1" s="323"/>
      <c r="NEW1" s="323"/>
      <c r="NEX1" s="323"/>
      <c r="NEY1" s="323"/>
      <c r="NEZ1" s="323"/>
      <c r="NFA1" s="323"/>
      <c r="NFB1" s="323"/>
      <c r="NFC1" s="323"/>
      <c r="NFD1" s="323"/>
      <c r="NFE1" s="323"/>
      <c r="NFF1" s="323"/>
      <c r="NFG1" s="323"/>
      <c r="NFH1" s="323"/>
      <c r="NFI1" s="323"/>
      <c r="NFJ1" s="323"/>
      <c r="NFK1" s="323"/>
      <c r="NFL1" s="323"/>
      <c r="NFM1" s="323"/>
      <c r="NFN1" s="323"/>
      <c r="NFO1" s="323"/>
      <c r="NFP1" s="323"/>
      <c r="NFQ1" s="323"/>
      <c r="NFR1" s="323"/>
      <c r="NFS1" s="323"/>
      <c r="NFT1" s="323"/>
      <c r="NFU1" s="323"/>
      <c r="NFV1" s="323"/>
      <c r="NFW1" s="323"/>
      <c r="NFX1" s="323"/>
      <c r="NFY1" s="323"/>
      <c r="NFZ1" s="323"/>
      <c r="NGA1" s="323"/>
      <c r="NGB1" s="323"/>
      <c r="NGC1" s="323"/>
      <c r="NGD1" s="323"/>
      <c r="NGE1" s="323"/>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23"/>
      <c r="NJU1" s="323"/>
      <c r="NJV1" s="323"/>
      <c r="NJW1" s="323"/>
      <c r="NJX1" s="323"/>
      <c r="NJY1" s="323"/>
      <c r="NJZ1" s="323"/>
      <c r="NKA1" s="323"/>
      <c r="NKB1" s="323"/>
      <c r="NKC1" s="323"/>
      <c r="NKD1" s="323"/>
      <c r="NKE1" s="323"/>
      <c r="NKF1" s="323"/>
      <c r="NKG1" s="323"/>
      <c r="NKH1" s="323"/>
      <c r="NKI1" s="323"/>
      <c r="NKJ1" s="323"/>
      <c r="NKK1" s="323"/>
      <c r="NKL1" s="323"/>
      <c r="NKM1" s="323"/>
      <c r="NKN1" s="323"/>
      <c r="NKO1" s="323"/>
      <c r="NKP1" s="323"/>
      <c r="NKQ1" s="323"/>
      <c r="NKR1" s="323"/>
      <c r="NKS1" s="323"/>
      <c r="NKT1" s="323"/>
      <c r="NKU1" s="323"/>
      <c r="NKV1" s="323"/>
      <c r="NKW1" s="323"/>
      <c r="NKX1" s="323"/>
      <c r="NKY1" s="323"/>
      <c r="NKZ1" s="323"/>
      <c r="NLA1" s="323"/>
      <c r="NLB1" s="323"/>
      <c r="NLC1" s="323"/>
      <c r="NLD1" s="323"/>
      <c r="NLE1" s="323"/>
      <c r="NLF1" s="323"/>
      <c r="NLG1" s="323"/>
      <c r="NLH1" s="323"/>
      <c r="NLI1" s="323"/>
      <c r="NLJ1" s="323"/>
      <c r="NLK1" s="323"/>
      <c r="NLL1" s="323"/>
      <c r="NLM1" s="323"/>
      <c r="NLN1" s="323"/>
      <c r="NLO1" s="323"/>
      <c r="NLP1" s="323"/>
      <c r="NLQ1" s="323"/>
      <c r="NLR1" s="323"/>
      <c r="NLS1" s="323"/>
      <c r="NLT1" s="323"/>
      <c r="NLU1" s="323"/>
      <c r="NLV1" s="323"/>
      <c r="NLW1" s="323"/>
      <c r="NLX1" s="323"/>
      <c r="NLY1" s="323"/>
      <c r="NLZ1" s="323"/>
      <c r="NMA1" s="323"/>
      <c r="NMB1" s="323"/>
      <c r="NMC1" s="323"/>
      <c r="NMD1" s="323"/>
      <c r="NME1" s="323"/>
      <c r="NMF1" s="323"/>
      <c r="NMG1" s="323"/>
      <c r="NMH1" s="323"/>
      <c r="NMI1" s="323"/>
      <c r="NMJ1" s="323"/>
      <c r="NMK1" s="323"/>
      <c r="NML1" s="323"/>
      <c r="NMM1" s="323"/>
      <c r="NMN1" s="323"/>
      <c r="NMO1" s="323"/>
      <c r="NMP1" s="323"/>
      <c r="NMQ1" s="323"/>
      <c r="NMR1" s="323"/>
      <c r="NMS1" s="323"/>
      <c r="NMT1" s="323"/>
      <c r="NMU1" s="323"/>
      <c r="NMV1" s="323"/>
      <c r="NMW1" s="323"/>
      <c r="NMX1" s="323"/>
      <c r="NMY1" s="323"/>
      <c r="NMZ1" s="323"/>
      <c r="NNA1" s="323"/>
      <c r="NNB1" s="323"/>
      <c r="NNC1" s="323"/>
      <c r="NND1" s="323"/>
      <c r="NNE1" s="323"/>
      <c r="NNF1" s="323"/>
      <c r="NNG1" s="323"/>
      <c r="NNH1" s="323"/>
      <c r="NNI1" s="323"/>
      <c r="NNJ1" s="323"/>
      <c r="NNK1" s="323"/>
      <c r="NNL1" s="323"/>
      <c r="NNM1" s="323"/>
      <c r="NNN1" s="323"/>
      <c r="NNO1" s="323"/>
      <c r="NNP1" s="323"/>
      <c r="NNQ1" s="323"/>
      <c r="NNR1" s="323"/>
      <c r="NNS1" s="323"/>
      <c r="NNT1" s="323"/>
      <c r="NNU1" s="323"/>
      <c r="NNV1" s="323"/>
      <c r="NNW1" s="323"/>
      <c r="NNX1" s="323"/>
      <c r="NNY1" s="323"/>
      <c r="NNZ1" s="323"/>
      <c r="NOA1" s="323"/>
      <c r="NOB1" s="323"/>
      <c r="NOC1" s="323"/>
      <c r="NOD1" s="323"/>
      <c r="NOE1" s="323"/>
      <c r="NOF1" s="323"/>
      <c r="NOG1" s="323"/>
      <c r="NOH1" s="323"/>
      <c r="NOI1" s="323"/>
      <c r="NOJ1" s="323"/>
      <c r="NOK1" s="323"/>
      <c r="NOL1" s="323"/>
      <c r="NOM1" s="323"/>
      <c r="NON1" s="323"/>
      <c r="NOO1" s="323"/>
      <c r="NOP1" s="323"/>
      <c r="NOQ1" s="323"/>
      <c r="NOR1" s="323"/>
      <c r="NOS1" s="323"/>
      <c r="NOT1" s="323"/>
      <c r="NOU1" s="323"/>
      <c r="NOV1" s="323"/>
      <c r="NOW1" s="323"/>
      <c r="NOX1" s="323"/>
      <c r="NOY1" s="323"/>
      <c r="NOZ1" s="323"/>
      <c r="NPA1" s="323"/>
      <c r="NPB1" s="323"/>
      <c r="NPC1" s="323"/>
      <c r="NPD1" s="323"/>
      <c r="NPE1" s="323"/>
      <c r="NPF1" s="323"/>
      <c r="NPG1" s="323"/>
      <c r="NPH1" s="323"/>
      <c r="NPI1" s="323"/>
      <c r="NPJ1" s="323"/>
      <c r="NPK1" s="323"/>
      <c r="NPL1" s="323"/>
      <c r="NPM1" s="323"/>
      <c r="NPN1" s="323"/>
      <c r="NPO1" s="323"/>
      <c r="NPP1" s="323"/>
      <c r="NPQ1" s="323"/>
      <c r="NPR1" s="323"/>
      <c r="NPS1" s="323"/>
      <c r="NPT1" s="323"/>
      <c r="NPU1" s="323"/>
      <c r="NPV1" s="323"/>
      <c r="NPW1" s="323"/>
      <c r="NPX1" s="323"/>
      <c r="NPY1" s="323"/>
      <c r="NPZ1" s="323"/>
      <c r="NQA1" s="323"/>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23"/>
      <c r="NTQ1" s="323"/>
      <c r="NTR1" s="323"/>
      <c r="NTS1" s="323"/>
      <c r="NTT1" s="323"/>
      <c r="NTU1" s="323"/>
      <c r="NTV1" s="323"/>
      <c r="NTW1" s="323"/>
      <c r="NTX1" s="323"/>
      <c r="NTY1" s="323"/>
      <c r="NTZ1" s="323"/>
      <c r="NUA1" s="323"/>
      <c r="NUB1" s="323"/>
      <c r="NUC1" s="323"/>
      <c r="NUD1" s="323"/>
      <c r="NUE1" s="323"/>
      <c r="NUF1" s="323"/>
      <c r="NUG1" s="323"/>
      <c r="NUH1" s="323"/>
      <c r="NUI1" s="323"/>
      <c r="NUJ1" s="323"/>
      <c r="NUK1" s="323"/>
      <c r="NUL1" s="323"/>
      <c r="NUM1" s="323"/>
      <c r="NUN1" s="323"/>
      <c r="NUO1" s="323"/>
      <c r="NUP1" s="323"/>
      <c r="NUQ1" s="323"/>
      <c r="NUR1" s="323"/>
      <c r="NUS1" s="323"/>
      <c r="NUT1" s="323"/>
      <c r="NUU1" s="323"/>
      <c r="NUV1" s="323"/>
      <c r="NUW1" s="323"/>
      <c r="NUX1" s="323"/>
      <c r="NUY1" s="323"/>
      <c r="NUZ1" s="323"/>
      <c r="NVA1" s="323"/>
      <c r="NVB1" s="323"/>
      <c r="NVC1" s="323"/>
      <c r="NVD1" s="323"/>
      <c r="NVE1" s="323"/>
      <c r="NVF1" s="323"/>
      <c r="NVG1" s="323"/>
      <c r="NVH1" s="323"/>
      <c r="NVI1" s="323"/>
      <c r="NVJ1" s="323"/>
      <c r="NVK1" s="323"/>
      <c r="NVL1" s="323"/>
      <c r="NVM1" s="323"/>
      <c r="NVN1" s="323"/>
      <c r="NVO1" s="323"/>
      <c r="NVP1" s="323"/>
      <c r="NVQ1" s="323"/>
      <c r="NVR1" s="323"/>
      <c r="NVS1" s="323"/>
      <c r="NVT1" s="323"/>
      <c r="NVU1" s="323"/>
      <c r="NVV1" s="323"/>
      <c r="NVW1" s="323"/>
      <c r="NVX1" s="323"/>
      <c r="NVY1" s="323"/>
      <c r="NVZ1" s="323"/>
      <c r="NWA1" s="323"/>
      <c r="NWB1" s="323"/>
      <c r="NWC1" s="323"/>
      <c r="NWD1" s="323"/>
      <c r="NWE1" s="323"/>
      <c r="NWF1" s="323"/>
      <c r="NWG1" s="323"/>
      <c r="NWH1" s="323"/>
      <c r="NWI1" s="323"/>
      <c r="NWJ1" s="323"/>
      <c r="NWK1" s="323"/>
      <c r="NWL1" s="323"/>
      <c r="NWM1" s="323"/>
      <c r="NWN1" s="323"/>
      <c r="NWO1" s="323"/>
      <c r="NWP1" s="323"/>
      <c r="NWQ1" s="323"/>
      <c r="NWR1" s="323"/>
      <c r="NWS1" s="323"/>
      <c r="NWT1" s="323"/>
      <c r="NWU1" s="323"/>
      <c r="NWV1" s="323"/>
      <c r="NWW1" s="323"/>
      <c r="NWX1" s="323"/>
      <c r="NWY1" s="323"/>
      <c r="NWZ1" s="323"/>
      <c r="NXA1" s="323"/>
      <c r="NXB1" s="323"/>
      <c r="NXC1" s="323"/>
      <c r="NXD1" s="323"/>
      <c r="NXE1" s="323"/>
      <c r="NXF1" s="323"/>
      <c r="NXG1" s="323"/>
      <c r="NXH1" s="323"/>
      <c r="NXI1" s="323"/>
      <c r="NXJ1" s="323"/>
      <c r="NXK1" s="323"/>
      <c r="NXL1" s="323"/>
      <c r="NXM1" s="323"/>
      <c r="NXN1" s="323"/>
      <c r="NXO1" s="323"/>
      <c r="NXP1" s="323"/>
      <c r="NXQ1" s="323"/>
      <c r="NXR1" s="323"/>
      <c r="NXS1" s="323"/>
      <c r="NXT1" s="323"/>
      <c r="NXU1" s="323"/>
      <c r="NXV1" s="323"/>
      <c r="NXW1" s="323"/>
      <c r="NXX1" s="323"/>
      <c r="NXY1" s="323"/>
      <c r="NXZ1" s="323"/>
      <c r="NYA1" s="323"/>
      <c r="NYB1" s="323"/>
      <c r="NYC1" s="323"/>
      <c r="NYD1" s="323"/>
      <c r="NYE1" s="323"/>
      <c r="NYF1" s="323"/>
      <c r="NYG1" s="323"/>
      <c r="NYH1" s="323"/>
      <c r="NYI1" s="323"/>
      <c r="NYJ1" s="323"/>
      <c r="NYK1" s="323"/>
      <c r="NYL1" s="323"/>
      <c r="NYM1" s="323"/>
      <c r="NYN1" s="323"/>
      <c r="NYO1" s="323"/>
      <c r="NYP1" s="323"/>
      <c r="NYQ1" s="323"/>
      <c r="NYR1" s="323"/>
      <c r="NYS1" s="323"/>
      <c r="NYT1" s="323"/>
      <c r="NYU1" s="323"/>
      <c r="NYV1" s="323"/>
      <c r="NYW1" s="323"/>
      <c r="NYX1" s="323"/>
      <c r="NYY1" s="323"/>
      <c r="NYZ1" s="323"/>
      <c r="NZA1" s="323"/>
      <c r="NZB1" s="323"/>
      <c r="NZC1" s="323"/>
      <c r="NZD1" s="323"/>
      <c r="NZE1" s="323"/>
      <c r="NZF1" s="323"/>
      <c r="NZG1" s="323"/>
      <c r="NZH1" s="323"/>
      <c r="NZI1" s="323"/>
      <c r="NZJ1" s="323"/>
      <c r="NZK1" s="323"/>
      <c r="NZL1" s="323"/>
      <c r="NZM1" s="323"/>
      <c r="NZN1" s="323"/>
      <c r="NZO1" s="323"/>
      <c r="NZP1" s="323"/>
      <c r="NZQ1" s="323"/>
      <c r="NZR1" s="323"/>
      <c r="NZS1" s="323"/>
      <c r="NZT1" s="323"/>
      <c r="NZU1" s="323"/>
      <c r="NZV1" s="323"/>
      <c r="NZW1" s="323"/>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23"/>
      <c r="ODM1" s="323"/>
      <c r="ODN1" s="323"/>
      <c r="ODO1" s="323"/>
      <c r="ODP1" s="323"/>
      <c r="ODQ1" s="323"/>
      <c r="ODR1" s="323"/>
      <c r="ODS1" s="323"/>
      <c r="ODT1" s="323"/>
      <c r="ODU1" s="323"/>
      <c r="ODV1" s="323"/>
      <c r="ODW1" s="323"/>
      <c r="ODX1" s="323"/>
      <c r="ODY1" s="323"/>
      <c r="ODZ1" s="323"/>
      <c r="OEA1" s="323"/>
      <c r="OEB1" s="323"/>
      <c r="OEC1" s="323"/>
      <c r="OED1" s="323"/>
      <c r="OEE1" s="323"/>
      <c r="OEF1" s="323"/>
      <c r="OEG1" s="323"/>
      <c r="OEH1" s="323"/>
      <c r="OEI1" s="323"/>
      <c r="OEJ1" s="323"/>
      <c r="OEK1" s="323"/>
      <c r="OEL1" s="323"/>
      <c r="OEM1" s="323"/>
      <c r="OEN1" s="323"/>
      <c r="OEO1" s="323"/>
      <c r="OEP1" s="323"/>
      <c r="OEQ1" s="323"/>
      <c r="OER1" s="323"/>
      <c r="OES1" s="323"/>
      <c r="OET1" s="323"/>
      <c r="OEU1" s="323"/>
      <c r="OEV1" s="323"/>
      <c r="OEW1" s="323"/>
      <c r="OEX1" s="323"/>
      <c r="OEY1" s="323"/>
      <c r="OEZ1" s="323"/>
      <c r="OFA1" s="323"/>
      <c r="OFB1" s="323"/>
      <c r="OFC1" s="323"/>
      <c r="OFD1" s="323"/>
      <c r="OFE1" s="323"/>
      <c r="OFF1" s="323"/>
      <c r="OFG1" s="323"/>
      <c r="OFH1" s="323"/>
      <c r="OFI1" s="323"/>
      <c r="OFJ1" s="323"/>
      <c r="OFK1" s="323"/>
      <c r="OFL1" s="323"/>
      <c r="OFM1" s="323"/>
      <c r="OFN1" s="323"/>
      <c r="OFO1" s="323"/>
      <c r="OFP1" s="323"/>
      <c r="OFQ1" s="323"/>
      <c r="OFR1" s="323"/>
      <c r="OFS1" s="323"/>
      <c r="OFT1" s="323"/>
      <c r="OFU1" s="323"/>
      <c r="OFV1" s="323"/>
      <c r="OFW1" s="323"/>
      <c r="OFX1" s="323"/>
      <c r="OFY1" s="323"/>
      <c r="OFZ1" s="323"/>
      <c r="OGA1" s="323"/>
      <c r="OGB1" s="323"/>
      <c r="OGC1" s="323"/>
      <c r="OGD1" s="323"/>
      <c r="OGE1" s="323"/>
      <c r="OGF1" s="323"/>
      <c r="OGG1" s="323"/>
      <c r="OGH1" s="323"/>
      <c r="OGI1" s="323"/>
      <c r="OGJ1" s="323"/>
      <c r="OGK1" s="323"/>
      <c r="OGL1" s="323"/>
      <c r="OGM1" s="323"/>
      <c r="OGN1" s="323"/>
      <c r="OGO1" s="323"/>
      <c r="OGP1" s="323"/>
      <c r="OGQ1" s="323"/>
      <c r="OGR1" s="323"/>
      <c r="OGS1" s="323"/>
      <c r="OGT1" s="323"/>
      <c r="OGU1" s="323"/>
      <c r="OGV1" s="323"/>
      <c r="OGW1" s="323"/>
      <c r="OGX1" s="323"/>
      <c r="OGY1" s="323"/>
      <c r="OGZ1" s="323"/>
      <c r="OHA1" s="323"/>
      <c r="OHB1" s="323"/>
      <c r="OHC1" s="323"/>
      <c r="OHD1" s="323"/>
      <c r="OHE1" s="323"/>
      <c r="OHF1" s="323"/>
      <c r="OHG1" s="323"/>
      <c r="OHH1" s="323"/>
      <c r="OHI1" s="323"/>
      <c r="OHJ1" s="323"/>
      <c r="OHK1" s="323"/>
      <c r="OHL1" s="323"/>
      <c r="OHM1" s="323"/>
      <c r="OHN1" s="323"/>
      <c r="OHO1" s="323"/>
      <c r="OHP1" s="323"/>
      <c r="OHQ1" s="323"/>
      <c r="OHR1" s="323"/>
      <c r="OHS1" s="323"/>
      <c r="OHT1" s="323"/>
      <c r="OHU1" s="323"/>
      <c r="OHV1" s="323"/>
      <c r="OHW1" s="323"/>
      <c r="OHX1" s="323"/>
      <c r="OHY1" s="323"/>
      <c r="OHZ1" s="323"/>
      <c r="OIA1" s="323"/>
      <c r="OIB1" s="323"/>
      <c r="OIC1" s="323"/>
      <c r="OID1" s="323"/>
      <c r="OIE1" s="323"/>
      <c r="OIF1" s="323"/>
      <c r="OIG1" s="323"/>
      <c r="OIH1" s="323"/>
      <c r="OII1" s="323"/>
      <c r="OIJ1" s="323"/>
      <c r="OIK1" s="323"/>
      <c r="OIL1" s="323"/>
      <c r="OIM1" s="323"/>
      <c r="OIN1" s="323"/>
      <c r="OIO1" s="323"/>
      <c r="OIP1" s="323"/>
      <c r="OIQ1" s="323"/>
      <c r="OIR1" s="323"/>
      <c r="OIS1" s="323"/>
      <c r="OIT1" s="323"/>
      <c r="OIU1" s="323"/>
      <c r="OIV1" s="323"/>
      <c r="OIW1" s="323"/>
      <c r="OIX1" s="323"/>
      <c r="OIY1" s="323"/>
      <c r="OIZ1" s="323"/>
      <c r="OJA1" s="323"/>
      <c r="OJB1" s="323"/>
      <c r="OJC1" s="323"/>
      <c r="OJD1" s="323"/>
      <c r="OJE1" s="323"/>
      <c r="OJF1" s="323"/>
      <c r="OJG1" s="323"/>
      <c r="OJH1" s="323"/>
      <c r="OJI1" s="323"/>
      <c r="OJJ1" s="323"/>
      <c r="OJK1" s="323"/>
      <c r="OJL1" s="323"/>
      <c r="OJM1" s="323"/>
      <c r="OJN1" s="323"/>
      <c r="OJO1" s="323"/>
      <c r="OJP1" s="323"/>
      <c r="OJQ1" s="323"/>
      <c r="OJR1" s="323"/>
      <c r="OJS1" s="323"/>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23"/>
      <c r="ONI1" s="323"/>
      <c r="ONJ1" s="323"/>
      <c r="ONK1" s="323"/>
      <c r="ONL1" s="323"/>
      <c r="ONM1" s="323"/>
      <c r="ONN1" s="323"/>
      <c r="ONO1" s="323"/>
      <c r="ONP1" s="323"/>
      <c r="ONQ1" s="323"/>
      <c r="ONR1" s="323"/>
      <c r="ONS1" s="323"/>
      <c r="ONT1" s="323"/>
      <c r="ONU1" s="323"/>
      <c r="ONV1" s="323"/>
      <c r="ONW1" s="323"/>
      <c r="ONX1" s="323"/>
      <c r="ONY1" s="323"/>
      <c r="ONZ1" s="323"/>
      <c r="OOA1" s="323"/>
      <c r="OOB1" s="323"/>
      <c r="OOC1" s="323"/>
      <c r="OOD1" s="323"/>
      <c r="OOE1" s="323"/>
      <c r="OOF1" s="323"/>
      <c r="OOG1" s="323"/>
      <c r="OOH1" s="323"/>
      <c r="OOI1" s="323"/>
      <c r="OOJ1" s="323"/>
      <c r="OOK1" s="323"/>
      <c r="OOL1" s="323"/>
      <c r="OOM1" s="323"/>
      <c r="OON1" s="323"/>
      <c r="OOO1" s="323"/>
      <c r="OOP1" s="323"/>
      <c r="OOQ1" s="323"/>
      <c r="OOR1" s="323"/>
      <c r="OOS1" s="323"/>
      <c r="OOT1" s="323"/>
      <c r="OOU1" s="323"/>
      <c r="OOV1" s="323"/>
      <c r="OOW1" s="323"/>
      <c r="OOX1" s="323"/>
      <c r="OOY1" s="323"/>
      <c r="OOZ1" s="323"/>
      <c r="OPA1" s="323"/>
      <c r="OPB1" s="323"/>
      <c r="OPC1" s="323"/>
      <c r="OPD1" s="323"/>
      <c r="OPE1" s="323"/>
      <c r="OPF1" s="323"/>
      <c r="OPG1" s="323"/>
      <c r="OPH1" s="323"/>
      <c r="OPI1" s="323"/>
      <c r="OPJ1" s="323"/>
      <c r="OPK1" s="323"/>
      <c r="OPL1" s="323"/>
      <c r="OPM1" s="323"/>
      <c r="OPN1" s="323"/>
      <c r="OPO1" s="323"/>
      <c r="OPP1" s="323"/>
      <c r="OPQ1" s="323"/>
      <c r="OPR1" s="323"/>
      <c r="OPS1" s="323"/>
      <c r="OPT1" s="323"/>
      <c r="OPU1" s="323"/>
      <c r="OPV1" s="323"/>
      <c r="OPW1" s="323"/>
      <c r="OPX1" s="323"/>
      <c r="OPY1" s="323"/>
      <c r="OPZ1" s="323"/>
      <c r="OQA1" s="323"/>
      <c r="OQB1" s="323"/>
      <c r="OQC1" s="323"/>
      <c r="OQD1" s="323"/>
      <c r="OQE1" s="323"/>
      <c r="OQF1" s="323"/>
      <c r="OQG1" s="323"/>
      <c r="OQH1" s="323"/>
      <c r="OQI1" s="323"/>
      <c r="OQJ1" s="323"/>
      <c r="OQK1" s="323"/>
      <c r="OQL1" s="323"/>
      <c r="OQM1" s="323"/>
      <c r="OQN1" s="323"/>
      <c r="OQO1" s="323"/>
      <c r="OQP1" s="323"/>
      <c r="OQQ1" s="323"/>
      <c r="OQR1" s="323"/>
      <c r="OQS1" s="323"/>
      <c r="OQT1" s="323"/>
      <c r="OQU1" s="323"/>
      <c r="OQV1" s="323"/>
      <c r="OQW1" s="323"/>
      <c r="OQX1" s="323"/>
      <c r="OQY1" s="323"/>
      <c r="OQZ1" s="323"/>
      <c r="ORA1" s="323"/>
      <c r="ORB1" s="323"/>
      <c r="ORC1" s="323"/>
      <c r="ORD1" s="323"/>
      <c r="ORE1" s="323"/>
      <c r="ORF1" s="323"/>
      <c r="ORG1" s="323"/>
      <c r="ORH1" s="323"/>
      <c r="ORI1" s="323"/>
      <c r="ORJ1" s="323"/>
      <c r="ORK1" s="323"/>
      <c r="ORL1" s="323"/>
      <c r="ORM1" s="323"/>
      <c r="ORN1" s="323"/>
      <c r="ORO1" s="323"/>
      <c r="ORP1" s="323"/>
      <c r="ORQ1" s="323"/>
      <c r="ORR1" s="323"/>
      <c r="ORS1" s="323"/>
      <c r="ORT1" s="323"/>
      <c r="ORU1" s="323"/>
      <c r="ORV1" s="323"/>
      <c r="ORW1" s="323"/>
      <c r="ORX1" s="323"/>
      <c r="ORY1" s="323"/>
      <c r="ORZ1" s="323"/>
      <c r="OSA1" s="323"/>
      <c r="OSB1" s="323"/>
      <c r="OSC1" s="323"/>
      <c r="OSD1" s="323"/>
      <c r="OSE1" s="323"/>
      <c r="OSF1" s="323"/>
      <c r="OSG1" s="323"/>
      <c r="OSH1" s="323"/>
      <c r="OSI1" s="323"/>
      <c r="OSJ1" s="323"/>
      <c r="OSK1" s="323"/>
      <c r="OSL1" s="323"/>
      <c r="OSM1" s="323"/>
      <c r="OSN1" s="323"/>
      <c r="OSO1" s="323"/>
      <c r="OSP1" s="323"/>
      <c r="OSQ1" s="323"/>
      <c r="OSR1" s="323"/>
      <c r="OSS1" s="323"/>
      <c r="OST1" s="323"/>
      <c r="OSU1" s="323"/>
      <c r="OSV1" s="323"/>
      <c r="OSW1" s="323"/>
      <c r="OSX1" s="323"/>
      <c r="OSY1" s="323"/>
      <c r="OSZ1" s="323"/>
      <c r="OTA1" s="323"/>
      <c r="OTB1" s="323"/>
      <c r="OTC1" s="323"/>
      <c r="OTD1" s="323"/>
      <c r="OTE1" s="323"/>
      <c r="OTF1" s="323"/>
      <c r="OTG1" s="323"/>
      <c r="OTH1" s="323"/>
      <c r="OTI1" s="323"/>
      <c r="OTJ1" s="323"/>
      <c r="OTK1" s="323"/>
      <c r="OTL1" s="323"/>
      <c r="OTM1" s="323"/>
      <c r="OTN1" s="323"/>
      <c r="OTO1" s="323"/>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23"/>
      <c r="OXE1" s="323"/>
      <c r="OXF1" s="323"/>
      <c r="OXG1" s="323"/>
      <c r="OXH1" s="323"/>
      <c r="OXI1" s="323"/>
      <c r="OXJ1" s="323"/>
      <c r="OXK1" s="323"/>
      <c r="OXL1" s="323"/>
      <c r="OXM1" s="323"/>
      <c r="OXN1" s="323"/>
      <c r="OXO1" s="323"/>
      <c r="OXP1" s="323"/>
      <c r="OXQ1" s="323"/>
      <c r="OXR1" s="323"/>
      <c r="OXS1" s="323"/>
      <c r="OXT1" s="323"/>
      <c r="OXU1" s="323"/>
      <c r="OXV1" s="323"/>
      <c r="OXW1" s="323"/>
      <c r="OXX1" s="323"/>
      <c r="OXY1" s="323"/>
      <c r="OXZ1" s="323"/>
      <c r="OYA1" s="323"/>
      <c r="OYB1" s="323"/>
      <c r="OYC1" s="323"/>
      <c r="OYD1" s="323"/>
      <c r="OYE1" s="323"/>
      <c r="OYF1" s="323"/>
      <c r="OYG1" s="323"/>
      <c r="OYH1" s="323"/>
      <c r="OYI1" s="323"/>
      <c r="OYJ1" s="323"/>
      <c r="OYK1" s="323"/>
      <c r="OYL1" s="323"/>
      <c r="OYM1" s="323"/>
      <c r="OYN1" s="323"/>
      <c r="OYO1" s="323"/>
      <c r="OYP1" s="323"/>
      <c r="OYQ1" s="323"/>
      <c r="OYR1" s="323"/>
      <c r="OYS1" s="323"/>
      <c r="OYT1" s="323"/>
      <c r="OYU1" s="323"/>
      <c r="OYV1" s="323"/>
      <c r="OYW1" s="323"/>
      <c r="OYX1" s="323"/>
      <c r="OYY1" s="323"/>
      <c r="OYZ1" s="323"/>
      <c r="OZA1" s="323"/>
      <c r="OZB1" s="323"/>
      <c r="OZC1" s="323"/>
      <c r="OZD1" s="323"/>
      <c r="OZE1" s="323"/>
      <c r="OZF1" s="323"/>
      <c r="OZG1" s="323"/>
      <c r="OZH1" s="323"/>
      <c r="OZI1" s="323"/>
      <c r="OZJ1" s="323"/>
      <c r="OZK1" s="323"/>
      <c r="OZL1" s="323"/>
      <c r="OZM1" s="323"/>
      <c r="OZN1" s="323"/>
      <c r="OZO1" s="323"/>
      <c r="OZP1" s="323"/>
      <c r="OZQ1" s="323"/>
      <c r="OZR1" s="323"/>
      <c r="OZS1" s="323"/>
      <c r="OZT1" s="323"/>
      <c r="OZU1" s="323"/>
      <c r="OZV1" s="323"/>
      <c r="OZW1" s="323"/>
      <c r="OZX1" s="323"/>
      <c r="OZY1" s="323"/>
      <c r="OZZ1" s="323"/>
      <c r="PAA1" s="323"/>
      <c r="PAB1" s="323"/>
      <c r="PAC1" s="323"/>
      <c r="PAD1" s="323"/>
      <c r="PAE1" s="323"/>
      <c r="PAF1" s="323"/>
      <c r="PAG1" s="323"/>
      <c r="PAH1" s="323"/>
      <c r="PAI1" s="323"/>
      <c r="PAJ1" s="323"/>
      <c r="PAK1" s="323"/>
      <c r="PAL1" s="323"/>
      <c r="PAM1" s="323"/>
      <c r="PAN1" s="323"/>
      <c r="PAO1" s="323"/>
      <c r="PAP1" s="323"/>
      <c r="PAQ1" s="323"/>
      <c r="PAR1" s="323"/>
      <c r="PAS1" s="323"/>
      <c r="PAT1" s="323"/>
      <c r="PAU1" s="323"/>
      <c r="PAV1" s="323"/>
      <c r="PAW1" s="323"/>
      <c r="PAX1" s="323"/>
      <c r="PAY1" s="323"/>
      <c r="PAZ1" s="323"/>
      <c r="PBA1" s="323"/>
      <c r="PBB1" s="323"/>
      <c r="PBC1" s="323"/>
      <c r="PBD1" s="323"/>
      <c r="PBE1" s="323"/>
      <c r="PBF1" s="323"/>
      <c r="PBG1" s="323"/>
      <c r="PBH1" s="323"/>
      <c r="PBI1" s="323"/>
      <c r="PBJ1" s="323"/>
      <c r="PBK1" s="323"/>
      <c r="PBL1" s="323"/>
      <c r="PBM1" s="323"/>
      <c r="PBN1" s="323"/>
      <c r="PBO1" s="323"/>
      <c r="PBP1" s="323"/>
      <c r="PBQ1" s="323"/>
      <c r="PBR1" s="323"/>
      <c r="PBS1" s="323"/>
      <c r="PBT1" s="323"/>
      <c r="PBU1" s="323"/>
      <c r="PBV1" s="323"/>
      <c r="PBW1" s="323"/>
      <c r="PBX1" s="323"/>
      <c r="PBY1" s="323"/>
      <c r="PBZ1" s="323"/>
      <c r="PCA1" s="323"/>
      <c r="PCB1" s="323"/>
      <c r="PCC1" s="323"/>
      <c r="PCD1" s="323"/>
      <c r="PCE1" s="323"/>
      <c r="PCF1" s="323"/>
      <c r="PCG1" s="323"/>
      <c r="PCH1" s="323"/>
      <c r="PCI1" s="323"/>
      <c r="PCJ1" s="323"/>
      <c r="PCK1" s="323"/>
      <c r="PCL1" s="323"/>
      <c r="PCM1" s="323"/>
      <c r="PCN1" s="323"/>
      <c r="PCO1" s="323"/>
      <c r="PCP1" s="323"/>
      <c r="PCQ1" s="323"/>
      <c r="PCR1" s="323"/>
      <c r="PCS1" s="323"/>
      <c r="PCT1" s="323"/>
      <c r="PCU1" s="323"/>
      <c r="PCV1" s="323"/>
      <c r="PCW1" s="323"/>
      <c r="PCX1" s="323"/>
      <c r="PCY1" s="323"/>
      <c r="PCZ1" s="323"/>
      <c r="PDA1" s="323"/>
      <c r="PDB1" s="323"/>
      <c r="PDC1" s="323"/>
      <c r="PDD1" s="323"/>
      <c r="PDE1" s="323"/>
      <c r="PDF1" s="323"/>
      <c r="PDG1" s="323"/>
      <c r="PDH1" s="323"/>
      <c r="PDI1" s="323"/>
      <c r="PDJ1" s="323"/>
      <c r="PDK1" s="323"/>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23"/>
      <c r="PHA1" s="323"/>
      <c r="PHB1" s="323"/>
      <c r="PHC1" s="323"/>
      <c r="PHD1" s="323"/>
      <c r="PHE1" s="323"/>
      <c r="PHF1" s="323"/>
      <c r="PHG1" s="323"/>
      <c r="PHH1" s="323"/>
      <c r="PHI1" s="323"/>
      <c r="PHJ1" s="323"/>
      <c r="PHK1" s="323"/>
      <c r="PHL1" s="323"/>
      <c r="PHM1" s="323"/>
      <c r="PHN1" s="323"/>
      <c r="PHO1" s="323"/>
      <c r="PHP1" s="323"/>
      <c r="PHQ1" s="323"/>
      <c r="PHR1" s="323"/>
      <c r="PHS1" s="323"/>
      <c r="PHT1" s="323"/>
      <c r="PHU1" s="323"/>
      <c r="PHV1" s="323"/>
      <c r="PHW1" s="323"/>
      <c r="PHX1" s="323"/>
      <c r="PHY1" s="323"/>
      <c r="PHZ1" s="323"/>
      <c r="PIA1" s="323"/>
      <c r="PIB1" s="323"/>
      <c r="PIC1" s="323"/>
      <c r="PID1" s="323"/>
      <c r="PIE1" s="323"/>
      <c r="PIF1" s="323"/>
      <c r="PIG1" s="323"/>
      <c r="PIH1" s="323"/>
      <c r="PII1" s="323"/>
      <c r="PIJ1" s="323"/>
      <c r="PIK1" s="323"/>
      <c r="PIL1" s="323"/>
      <c r="PIM1" s="323"/>
      <c r="PIN1" s="323"/>
      <c r="PIO1" s="323"/>
      <c r="PIP1" s="323"/>
      <c r="PIQ1" s="323"/>
      <c r="PIR1" s="323"/>
      <c r="PIS1" s="323"/>
      <c r="PIT1" s="323"/>
      <c r="PIU1" s="323"/>
      <c r="PIV1" s="323"/>
      <c r="PIW1" s="323"/>
      <c r="PIX1" s="323"/>
      <c r="PIY1" s="323"/>
      <c r="PIZ1" s="323"/>
      <c r="PJA1" s="323"/>
      <c r="PJB1" s="323"/>
      <c r="PJC1" s="323"/>
      <c r="PJD1" s="323"/>
      <c r="PJE1" s="323"/>
      <c r="PJF1" s="323"/>
      <c r="PJG1" s="323"/>
      <c r="PJH1" s="323"/>
      <c r="PJI1" s="323"/>
      <c r="PJJ1" s="323"/>
      <c r="PJK1" s="323"/>
      <c r="PJL1" s="323"/>
      <c r="PJM1" s="323"/>
      <c r="PJN1" s="323"/>
      <c r="PJO1" s="323"/>
      <c r="PJP1" s="323"/>
      <c r="PJQ1" s="323"/>
      <c r="PJR1" s="323"/>
      <c r="PJS1" s="323"/>
      <c r="PJT1" s="323"/>
      <c r="PJU1" s="323"/>
      <c r="PJV1" s="323"/>
      <c r="PJW1" s="323"/>
      <c r="PJX1" s="323"/>
      <c r="PJY1" s="323"/>
      <c r="PJZ1" s="323"/>
      <c r="PKA1" s="323"/>
      <c r="PKB1" s="323"/>
      <c r="PKC1" s="323"/>
      <c r="PKD1" s="323"/>
      <c r="PKE1" s="323"/>
      <c r="PKF1" s="323"/>
      <c r="PKG1" s="323"/>
      <c r="PKH1" s="323"/>
      <c r="PKI1" s="323"/>
      <c r="PKJ1" s="323"/>
      <c r="PKK1" s="323"/>
      <c r="PKL1" s="323"/>
      <c r="PKM1" s="323"/>
      <c r="PKN1" s="323"/>
      <c r="PKO1" s="323"/>
      <c r="PKP1" s="323"/>
      <c r="PKQ1" s="323"/>
      <c r="PKR1" s="323"/>
      <c r="PKS1" s="323"/>
      <c r="PKT1" s="323"/>
      <c r="PKU1" s="323"/>
      <c r="PKV1" s="323"/>
      <c r="PKW1" s="323"/>
      <c r="PKX1" s="323"/>
      <c r="PKY1" s="323"/>
      <c r="PKZ1" s="323"/>
      <c r="PLA1" s="323"/>
      <c r="PLB1" s="323"/>
      <c r="PLC1" s="323"/>
      <c r="PLD1" s="323"/>
      <c r="PLE1" s="323"/>
      <c r="PLF1" s="323"/>
      <c r="PLG1" s="323"/>
      <c r="PLH1" s="323"/>
      <c r="PLI1" s="323"/>
      <c r="PLJ1" s="323"/>
      <c r="PLK1" s="323"/>
      <c r="PLL1" s="323"/>
      <c r="PLM1" s="323"/>
      <c r="PLN1" s="323"/>
      <c r="PLO1" s="323"/>
      <c r="PLP1" s="323"/>
      <c r="PLQ1" s="323"/>
      <c r="PLR1" s="323"/>
      <c r="PLS1" s="323"/>
      <c r="PLT1" s="323"/>
      <c r="PLU1" s="323"/>
      <c r="PLV1" s="323"/>
      <c r="PLW1" s="323"/>
      <c r="PLX1" s="323"/>
      <c r="PLY1" s="323"/>
      <c r="PLZ1" s="323"/>
      <c r="PMA1" s="323"/>
      <c r="PMB1" s="323"/>
      <c r="PMC1" s="323"/>
      <c r="PMD1" s="323"/>
      <c r="PME1" s="323"/>
      <c r="PMF1" s="323"/>
      <c r="PMG1" s="323"/>
      <c r="PMH1" s="323"/>
      <c r="PMI1" s="323"/>
      <c r="PMJ1" s="323"/>
      <c r="PMK1" s="323"/>
      <c r="PML1" s="323"/>
      <c r="PMM1" s="323"/>
      <c r="PMN1" s="323"/>
      <c r="PMO1" s="323"/>
      <c r="PMP1" s="323"/>
      <c r="PMQ1" s="323"/>
      <c r="PMR1" s="323"/>
      <c r="PMS1" s="323"/>
      <c r="PMT1" s="323"/>
      <c r="PMU1" s="323"/>
      <c r="PMV1" s="323"/>
      <c r="PMW1" s="323"/>
      <c r="PMX1" s="323"/>
      <c r="PMY1" s="323"/>
      <c r="PMZ1" s="323"/>
      <c r="PNA1" s="323"/>
      <c r="PNB1" s="323"/>
      <c r="PNC1" s="323"/>
      <c r="PND1" s="323"/>
      <c r="PNE1" s="323"/>
      <c r="PNF1" s="323"/>
      <c r="PNG1" s="323"/>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23"/>
      <c r="PQW1" s="323"/>
      <c r="PQX1" s="323"/>
      <c r="PQY1" s="323"/>
      <c r="PQZ1" s="323"/>
      <c r="PRA1" s="323"/>
      <c r="PRB1" s="323"/>
      <c r="PRC1" s="323"/>
      <c r="PRD1" s="323"/>
      <c r="PRE1" s="323"/>
      <c r="PRF1" s="323"/>
      <c r="PRG1" s="323"/>
      <c r="PRH1" s="323"/>
      <c r="PRI1" s="323"/>
      <c r="PRJ1" s="323"/>
      <c r="PRK1" s="323"/>
      <c r="PRL1" s="323"/>
      <c r="PRM1" s="323"/>
      <c r="PRN1" s="323"/>
      <c r="PRO1" s="323"/>
      <c r="PRP1" s="323"/>
      <c r="PRQ1" s="323"/>
      <c r="PRR1" s="323"/>
      <c r="PRS1" s="323"/>
      <c r="PRT1" s="323"/>
      <c r="PRU1" s="323"/>
      <c r="PRV1" s="323"/>
      <c r="PRW1" s="323"/>
      <c r="PRX1" s="323"/>
      <c r="PRY1" s="323"/>
      <c r="PRZ1" s="323"/>
      <c r="PSA1" s="323"/>
      <c r="PSB1" s="323"/>
      <c r="PSC1" s="323"/>
      <c r="PSD1" s="323"/>
      <c r="PSE1" s="323"/>
      <c r="PSF1" s="323"/>
      <c r="PSG1" s="323"/>
      <c r="PSH1" s="323"/>
      <c r="PSI1" s="323"/>
      <c r="PSJ1" s="323"/>
      <c r="PSK1" s="323"/>
      <c r="PSL1" s="323"/>
      <c r="PSM1" s="323"/>
      <c r="PSN1" s="323"/>
      <c r="PSO1" s="323"/>
      <c r="PSP1" s="323"/>
      <c r="PSQ1" s="323"/>
      <c r="PSR1" s="323"/>
      <c r="PSS1" s="323"/>
      <c r="PST1" s="323"/>
      <c r="PSU1" s="323"/>
      <c r="PSV1" s="323"/>
      <c r="PSW1" s="323"/>
      <c r="PSX1" s="323"/>
      <c r="PSY1" s="323"/>
      <c r="PSZ1" s="323"/>
      <c r="PTA1" s="323"/>
      <c r="PTB1" s="323"/>
      <c r="PTC1" s="323"/>
      <c r="PTD1" s="323"/>
      <c r="PTE1" s="323"/>
      <c r="PTF1" s="323"/>
      <c r="PTG1" s="323"/>
      <c r="PTH1" s="323"/>
      <c r="PTI1" s="323"/>
      <c r="PTJ1" s="323"/>
      <c r="PTK1" s="323"/>
      <c r="PTL1" s="323"/>
      <c r="PTM1" s="323"/>
      <c r="PTN1" s="323"/>
      <c r="PTO1" s="323"/>
      <c r="PTP1" s="323"/>
      <c r="PTQ1" s="323"/>
      <c r="PTR1" s="323"/>
      <c r="PTS1" s="323"/>
      <c r="PTT1" s="323"/>
      <c r="PTU1" s="323"/>
      <c r="PTV1" s="323"/>
      <c r="PTW1" s="323"/>
      <c r="PTX1" s="323"/>
      <c r="PTY1" s="323"/>
      <c r="PTZ1" s="323"/>
      <c r="PUA1" s="323"/>
      <c r="PUB1" s="323"/>
      <c r="PUC1" s="323"/>
      <c r="PUD1" s="323"/>
      <c r="PUE1" s="323"/>
      <c r="PUF1" s="323"/>
      <c r="PUG1" s="323"/>
      <c r="PUH1" s="323"/>
      <c r="PUI1" s="323"/>
      <c r="PUJ1" s="323"/>
      <c r="PUK1" s="323"/>
      <c r="PUL1" s="323"/>
      <c r="PUM1" s="323"/>
      <c r="PUN1" s="323"/>
      <c r="PUO1" s="323"/>
      <c r="PUP1" s="323"/>
      <c r="PUQ1" s="323"/>
      <c r="PUR1" s="323"/>
      <c r="PUS1" s="323"/>
      <c r="PUT1" s="323"/>
      <c r="PUU1" s="323"/>
      <c r="PUV1" s="323"/>
      <c r="PUW1" s="323"/>
      <c r="PUX1" s="323"/>
      <c r="PUY1" s="323"/>
      <c r="PUZ1" s="323"/>
      <c r="PVA1" s="323"/>
      <c r="PVB1" s="323"/>
      <c r="PVC1" s="323"/>
      <c r="PVD1" s="323"/>
      <c r="PVE1" s="323"/>
      <c r="PVF1" s="323"/>
      <c r="PVG1" s="323"/>
      <c r="PVH1" s="323"/>
      <c r="PVI1" s="323"/>
      <c r="PVJ1" s="323"/>
      <c r="PVK1" s="323"/>
      <c r="PVL1" s="323"/>
      <c r="PVM1" s="323"/>
      <c r="PVN1" s="323"/>
      <c r="PVO1" s="323"/>
      <c r="PVP1" s="323"/>
      <c r="PVQ1" s="323"/>
      <c r="PVR1" s="323"/>
      <c r="PVS1" s="323"/>
      <c r="PVT1" s="323"/>
      <c r="PVU1" s="323"/>
      <c r="PVV1" s="323"/>
      <c r="PVW1" s="323"/>
      <c r="PVX1" s="323"/>
      <c r="PVY1" s="323"/>
      <c r="PVZ1" s="323"/>
      <c r="PWA1" s="323"/>
      <c r="PWB1" s="323"/>
      <c r="PWC1" s="323"/>
      <c r="PWD1" s="323"/>
      <c r="PWE1" s="323"/>
      <c r="PWF1" s="323"/>
      <c r="PWG1" s="323"/>
      <c r="PWH1" s="323"/>
      <c r="PWI1" s="323"/>
      <c r="PWJ1" s="323"/>
      <c r="PWK1" s="323"/>
      <c r="PWL1" s="323"/>
      <c r="PWM1" s="323"/>
      <c r="PWN1" s="323"/>
      <c r="PWO1" s="323"/>
      <c r="PWP1" s="323"/>
      <c r="PWQ1" s="323"/>
      <c r="PWR1" s="323"/>
      <c r="PWS1" s="323"/>
      <c r="PWT1" s="323"/>
      <c r="PWU1" s="323"/>
      <c r="PWV1" s="323"/>
      <c r="PWW1" s="323"/>
      <c r="PWX1" s="323"/>
      <c r="PWY1" s="323"/>
      <c r="PWZ1" s="323"/>
      <c r="PXA1" s="323"/>
      <c r="PXB1" s="323"/>
      <c r="PXC1" s="323"/>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23"/>
      <c r="QAS1" s="323"/>
      <c r="QAT1" s="323"/>
      <c r="QAU1" s="323"/>
      <c r="QAV1" s="323"/>
      <c r="QAW1" s="323"/>
      <c r="QAX1" s="323"/>
      <c r="QAY1" s="323"/>
      <c r="QAZ1" s="323"/>
      <c r="QBA1" s="323"/>
      <c r="QBB1" s="323"/>
      <c r="QBC1" s="323"/>
      <c r="QBD1" s="323"/>
      <c r="QBE1" s="323"/>
      <c r="QBF1" s="323"/>
      <c r="QBG1" s="323"/>
      <c r="QBH1" s="323"/>
      <c r="QBI1" s="323"/>
      <c r="QBJ1" s="323"/>
      <c r="QBK1" s="323"/>
      <c r="QBL1" s="323"/>
      <c r="QBM1" s="323"/>
      <c r="QBN1" s="323"/>
      <c r="QBO1" s="323"/>
      <c r="QBP1" s="323"/>
      <c r="QBQ1" s="323"/>
      <c r="QBR1" s="323"/>
      <c r="QBS1" s="323"/>
      <c r="QBT1" s="323"/>
      <c r="QBU1" s="323"/>
      <c r="QBV1" s="323"/>
      <c r="QBW1" s="323"/>
      <c r="QBX1" s="323"/>
      <c r="QBY1" s="323"/>
      <c r="QBZ1" s="323"/>
      <c r="QCA1" s="323"/>
      <c r="QCB1" s="323"/>
      <c r="QCC1" s="323"/>
      <c r="QCD1" s="323"/>
      <c r="QCE1" s="323"/>
      <c r="QCF1" s="323"/>
      <c r="QCG1" s="323"/>
      <c r="QCH1" s="323"/>
      <c r="QCI1" s="323"/>
      <c r="QCJ1" s="323"/>
      <c r="QCK1" s="323"/>
      <c r="QCL1" s="323"/>
      <c r="QCM1" s="323"/>
      <c r="QCN1" s="323"/>
      <c r="QCO1" s="323"/>
      <c r="QCP1" s="323"/>
      <c r="QCQ1" s="323"/>
      <c r="QCR1" s="323"/>
      <c r="QCS1" s="323"/>
      <c r="QCT1" s="323"/>
      <c r="QCU1" s="323"/>
      <c r="QCV1" s="323"/>
      <c r="QCW1" s="323"/>
      <c r="QCX1" s="323"/>
      <c r="QCY1" s="323"/>
      <c r="QCZ1" s="323"/>
      <c r="QDA1" s="323"/>
      <c r="QDB1" s="323"/>
      <c r="QDC1" s="323"/>
      <c r="QDD1" s="323"/>
      <c r="QDE1" s="323"/>
      <c r="QDF1" s="323"/>
      <c r="QDG1" s="323"/>
      <c r="QDH1" s="323"/>
      <c r="QDI1" s="323"/>
      <c r="QDJ1" s="323"/>
      <c r="QDK1" s="323"/>
      <c r="QDL1" s="323"/>
      <c r="QDM1" s="323"/>
      <c r="QDN1" s="323"/>
      <c r="QDO1" s="323"/>
      <c r="QDP1" s="323"/>
      <c r="QDQ1" s="323"/>
      <c r="QDR1" s="323"/>
      <c r="QDS1" s="323"/>
      <c r="QDT1" s="323"/>
      <c r="QDU1" s="323"/>
      <c r="QDV1" s="323"/>
      <c r="QDW1" s="323"/>
      <c r="QDX1" s="323"/>
      <c r="QDY1" s="323"/>
      <c r="QDZ1" s="323"/>
      <c r="QEA1" s="323"/>
      <c r="QEB1" s="323"/>
      <c r="QEC1" s="323"/>
      <c r="QED1" s="323"/>
      <c r="QEE1" s="323"/>
      <c r="QEF1" s="323"/>
      <c r="QEG1" s="323"/>
      <c r="QEH1" s="323"/>
      <c r="QEI1" s="323"/>
      <c r="QEJ1" s="323"/>
      <c r="QEK1" s="323"/>
      <c r="QEL1" s="323"/>
      <c r="QEM1" s="323"/>
      <c r="QEN1" s="323"/>
      <c r="QEO1" s="323"/>
      <c r="QEP1" s="323"/>
      <c r="QEQ1" s="323"/>
      <c r="QER1" s="323"/>
      <c r="QES1" s="323"/>
      <c r="QET1" s="323"/>
      <c r="QEU1" s="323"/>
      <c r="QEV1" s="323"/>
      <c r="QEW1" s="323"/>
      <c r="QEX1" s="323"/>
      <c r="QEY1" s="323"/>
      <c r="QEZ1" s="323"/>
      <c r="QFA1" s="323"/>
      <c r="QFB1" s="323"/>
      <c r="QFC1" s="323"/>
      <c r="QFD1" s="323"/>
      <c r="QFE1" s="323"/>
      <c r="QFF1" s="323"/>
      <c r="QFG1" s="323"/>
      <c r="QFH1" s="323"/>
      <c r="QFI1" s="323"/>
      <c r="QFJ1" s="323"/>
      <c r="QFK1" s="323"/>
      <c r="QFL1" s="323"/>
      <c r="QFM1" s="323"/>
      <c r="QFN1" s="323"/>
      <c r="QFO1" s="323"/>
      <c r="QFP1" s="323"/>
      <c r="QFQ1" s="323"/>
      <c r="QFR1" s="323"/>
      <c r="QFS1" s="323"/>
      <c r="QFT1" s="323"/>
      <c r="QFU1" s="323"/>
      <c r="QFV1" s="323"/>
      <c r="QFW1" s="323"/>
      <c r="QFX1" s="323"/>
      <c r="QFY1" s="323"/>
      <c r="QFZ1" s="323"/>
      <c r="QGA1" s="323"/>
      <c r="QGB1" s="323"/>
      <c r="QGC1" s="323"/>
      <c r="QGD1" s="323"/>
      <c r="QGE1" s="323"/>
      <c r="QGF1" s="323"/>
      <c r="QGG1" s="323"/>
      <c r="QGH1" s="323"/>
      <c r="QGI1" s="323"/>
      <c r="QGJ1" s="323"/>
      <c r="QGK1" s="323"/>
      <c r="QGL1" s="323"/>
      <c r="QGM1" s="323"/>
      <c r="QGN1" s="323"/>
      <c r="QGO1" s="323"/>
      <c r="QGP1" s="323"/>
      <c r="QGQ1" s="323"/>
      <c r="QGR1" s="323"/>
      <c r="QGS1" s="323"/>
      <c r="QGT1" s="323"/>
      <c r="QGU1" s="323"/>
      <c r="QGV1" s="323"/>
      <c r="QGW1" s="323"/>
      <c r="QGX1" s="323"/>
      <c r="QGY1" s="323"/>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23"/>
      <c r="QKO1" s="323"/>
      <c r="QKP1" s="323"/>
      <c r="QKQ1" s="323"/>
      <c r="QKR1" s="323"/>
      <c r="QKS1" s="323"/>
      <c r="QKT1" s="323"/>
      <c r="QKU1" s="323"/>
      <c r="QKV1" s="323"/>
      <c r="QKW1" s="323"/>
      <c r="QKX1" s="323"/>
      <c r="QKY1" s="323"/>
      <c r="QKZ1" s="323"/>
      <c r="QLA1" s="323"/>
      <c r="QLB1" s="323"/>
      <c r="QLC1" s="323"/>
      <c r="QLD1" s="323"/>
      <c r="QLE1" s="323"/>
      <c r="QLF1" s="323"/>
      <c r="QLG1" s="323"/>
      <c r="QLH1" s="323"/>
      <c r="QLI1" s="323"/>
      <c r="QLJ1" s="323"/>
      <c r="QLK1" s="323"/>
      <c r="QLL1" s="323"/>
      <c r="QLM1" s="323"/>
      <c r="QLN1" s="323"/>
      <c r="QLO1" s="323"/>
      <c r="QLP1" s="323"/>
      <c r="QLQ1" s="323"/>
      <c r="QLR1" s="323"/>
      <c r="QLS1" s="323"/>
      <c r="QLT1" s="323"/>
      <c r="QLU1" s="323"/>
      <c r="QLV1" s="323"/>
      <c r="QLW1" s="323"/>
      <c r="QLX1" s="323"/>
      <c r="QLY1" s="323"/>
      <c r="QLZ1" s="323"/>
      <c r="QMA1" s="323"/>
      <c r="QMB1" s="323"/>
      <c r="QMC1" s="323"/>
      <c r="QMD1" s="323"/>
      <c r="QME1" s="323"/>
      <c r="QMF1" s="323"/>
      <c r="QMG1" s="323"/>
      <c r="QMH1" s="323"/>
      <c r="QMI1" s="323"/>
      <c r="QMJ1" s="323"/>
      <c r="QMK1" s="323"/>
      <c r="QML1" s="323"/>
      <c r="QMM1" s="323"/>
      <c r="QMN1" s="323"/>
      <c r="QMO1" s="323"/>
      <c r="QMP1" s="323"/>
      <c r="QMQ1" s="323"/>
      <c r="QMR1" s="323"/>
      <c r="QMS1" s="323"/>
      <c r="QMT1" s="323"/>
      <c r="QMU1" s="323"/>
      <c r="QMV1" s="323"/>
      <c r="QMW1" s="323"/>
      <c r="QMX1" s="323"/>
      <c r="QMY1" s="323"/>
      <c r="QMZ1" s="323"/>
      <c r="QNA1" s="323"/>
      <c r="QNB1" s="323"/>
      <c r="QNC1" s="323"/>
      <c r="QND1" s="323"/>
      <c r="QNE1" s="323"/>
      <c r="QNF1" s="323"/>
      <c r="QNG1" s="323"/>
      <c r="QNH1" s="323"/>
      <c r="QNI1" s="323"/>
      <c r="QNJ1" s="323"/>
      <c r="QNK1" s="323"/>
      <c r="QNL1" s="323"/>
      <c r="QNM1" s="323"/>
      <c r="QNN1" s="323"/>
      <c r="QNO1" s="323"/>
      <c r="QNP1" s="323"/>
      <c r="QNQ1" s="323"/>
      <c r="QNR1" s="323"/>
      <c r="QNS1" s="323"/>
      <c r="QNT1" s="323"/>
      <c r="QNU1" s="323"/>
      <c r="QNV1" s="323"/>
      <c r="QNW1" s="323"/>
      <c r="QNX1" s="323"/>
      <c r="QNY1" s="323"/>
      <c r="QNZ1" s="323"/>
      <c r="QOA1" s="323"/>
      <c r="QOB1" s="323"/>
      <c r="QOC1" s="323"/>
      <c r="QOD1" s="323"/>
      <c r="QOE1" s="323"/>
      <c r="QOF1" s="323"/>
      <c r="QOG1" s="323"/>
      <c r="QOH1" s="323"/>
      <c r="QOI1" s="323"/>
      <c r="QOJ1" s="323"/>
      <c r="QOK1" s="323"/>
      <c r="QOL1" s="323"/>
      <c r="QOM1" s="323"/>
      <c r="QON1" s="323"/>
      <c r="QOO1" s="323"/>
      <c r="QOP1" s="323"/>
      <c r="QOQ1" s="323"/>
      <c r="QOR1" s="323"/>
      <c r="QOS1" s="323"/>
      <c r="QOT1" s="323"/>
      <c r="QOU1" s="323"/>
      <c r="QOV1" s="323"/>
      <c r="QOW1" s="323"/>
      <c r="QOX1" s="323"/>
      <c r="QOY1" s="323"/>
      <c r="QOZ1" s="323"/>
      <c r="QPA1" s="323"/>
      <c r="QPB1" s="323"/>
      <c r="QPC1" s="323"/>
      <c r="QPD1" s="323"/>
      <c r="QPE1" s="323"/>
      <c r="QPF1" s="323"/>
      <c r="QPG1" s="323"/>
      <c r="QPH1" s="323"/>
      <c r="QPI1" s="323"/>
      <c r="QPJ1" s="323"/>
      <c r="QPK1" s="323"/>
      <c r="QPL1" s="323"/>
      <c r="QPM1" s="323"/>
      <c r="QPN1" s="323"/>
      <c r="QPO1" s="323"/>
      <c r="QPP1" s="323"/>
      <c r="QPQ1" s="323"/>
      <c r="QPR1" s="323"/>
      <c r="QPS1" s="323"/>
      <c r="QPT1" s="323"/>
      <c r="QPU1" s="323"/>
      <c r="QPV1" s="323"/>
      <c r="QPW1" s="323"/>
      <c r="QPX1" s="323"/>
      <c r="QPY1" s="323"/>
      <c r="QPZ1" s="323"/>
      <c r="QQA1" s="323"/>
      <c r="QQB1" s="323"/>
      <c r="QQC1" s="323"/>
      <c r="QQD1" s="323"/>
      <c r="QQE1" s="323"/>
      <c r="QQF1" s="323"/>
      <c r="QQG1" s="323"/>
      <c r="QQH1" s="323"/>
      <c r="QQI1" s="323"/>
      <c r="QQJ1" s="323"/>
      <c r="QQK1" s="323"/>
      <c r="QQL1" s="323"/>
      <c r="QQM1" s="323"/>
      <c r="QQN1" s="323"/>
      <c r="QQO1" s="323"/>
      <c r="QQP1" s="323"/>
      <c r="QQQ1" s="323"/>
      <c r="QQR1" s="323"/>
      <c r="QQS1" s="323"/>
      <c r="QQT1" s="323"/>
      <c r="QQU1" s="323"/>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23"/>
      <c r="QUK1" s="323"/>
      <c r="QUL1" s="323"/>
      <c r="QUM1" s="323"/>
      <c r="QUN1" s="323"/>
      <c r="QUO1" s="323"/>
      <c r="QUP1" s="323"/>
      <c r="QUQ1" s="323"/>
      <c r="QUR1" s="323"/>
      <c r="QUS1" s="323"/>
      <c r="QUT1" s="323"/>
      <c r="QUU1" s="323"/>
      <c r="QUV1" s="323"/>
      <c r="QUW1" s="323"/>
      <c r="QUX1" s="323"/>
      <c r="QUY1" s="323"/>
      <c r="QUZ1" s="323"/>
      <c r="QVA1" s="323"/>
      <c r="QVB1" s="323"/>
      <c r="QVC1" s="323"/>
      <c r="QVD1" s="323"/>
      <c r="QVE1" s="323"/>
      <c r="QVF1" s="323"/>
      <c r="QVG1" s="323"/>
      <c r="QVH1" s="323"/>
      <c r="QVI1" s="323"/>
      <c r="QVJ1" s="323"/>
      <c r="QVK1" s="323"/>
      <c r="QVL1" s="323"/>
      <c r="QVM1" s="323"/>
      <c r="QVN1" s="323"/>
      <c r="QVO1" s="323"/>
      <c r="QVP1" s="323"/>
      <c r="QVQ1" s="323"/>
      <c r="QVR1" s="323"/>
      <c r="QVS1" s="323"/>
      <c r="QVT1" s="323"/>
      <c r="QVU1" s="323"/>
      <c r="QVV1" s="323"/>
      <c r="QVW1" s="323"/>
      <c r="QVX1" s="323"/>
      <c r="QVY1" s="323"/>
      <c r="QVZ1" s="323"/>
      <c r="QWA1" s="323"/>
      <c r="QWB1" s="323"/>
      <c r="QWC1" s="323"/>
      <c r="QWD1" s="323"/>
      <c r="QWE1" s="323"/>
      <c r="QWF1" s="323"/>
      <c r="QWG1" s="323"/>
      <c r="QWH1" s="323"/>
      <c r="QWI1" s="323"/>
      <c r="QWJ1" s="323"/>
      <c r="QWK1" s="323"/>
      <c r="QWL1" s="323"/>
      <c r="QWM1" s="323"/>
      <c r="QWN1" s="323"/>
      <c r="QWO1" s="323"/>
      <c r="QWP1" s="323"/>
      <c r="QWQ1" s="323"/>
      <c r="QWR1" s="323"/>
      <c r="QWS1" s="323"/>
      <c r="QWT1" s="323"/>
      <c r="QWU1" s="323"/>
      <c r="QWV1" s="323"/>
      <c r="QWW1" s="323"/>
      <c r="QWX1" s="323"/>
      <c r="QWY1" s="323"/>
      <c r="QWZ1" s="323"/>
      <c r="QXA1" s="323"/>
      <c r="QXB1" s="323"/>
      <c r="QXC1" s="323"/>
      <c r="QXD1" s="323"/>
      <c r="QXE1" s="323"/>
      <c r="QXF1" s="323"/>
      <c r="QXG1" s="323"/>
      <c r="QXH1" s="323"/>
      <c r="QXI1" s="323"/>
      <c r="QXJ1" s="323"/>
      <c r="QXK1" s="323"/>
      <c r="QXL1" s="323"/>
      <c r="QXM1" s="323"/>
      <c r="QXN1" s="323"/>
      <c r="QXO1" s="323"/>
      <c r="QXP1" s="323"/>
      <c r="QXQ1" s="323"/>
      <c r="QXR1" s="323"/>
      <c r="QXS1" s="323"/>
      <c r="QXT1" s="323"/>
      <c r="QXU1" s="323"/>
      <c r="QXV1" s="323"/>
      <c r="QXW1" s="323"/>
      <c r="QXX1" s="323"/>
      <c r="QXY1" s="323"/>
      <c r="QXZ1" s="323"/>
      <c r="QYA1" s="323"/>
      <c r="QYB1" s="323"/>
      <c r="QYC1" s="323"/>
      <c r="QYD1" s="323"/>
      <c r="QYE1" s="323"/>
      <c r="QYF1" s="323"/>
      <c r="QYG1" s="323"/>
      <c r="QYH1" s="323"/>
      <c r="QYI1" s="323"/>
      <c r="QYJ1" s="323"/>
      <c r="QYK1" s="323"/>
      <c r="QYL1" s="323"/>
      <c r="QYM1" s="323"/>
      <c r="QYN1" s="323"/>
      <c r="QYO1" s="323"/>
      <c r="QYP1" s="323"/>
      <c r="QYQ1" s="323"/>
      <c r="QYR1" s="323"/>
      <c r="QYS1" s="323"/>
      <c r="QYT1" s="323"/>
      <c r="QYU1" s="323"/>
      <c r="QYV1" s="323"/>
      <c r="QYW1" s="323"/>
      <c r="QYX1" s="323"/>
      <c r="QYY1" s="323"/>
      <c r="QYZ1" s="323"/>
      <c r="QZA1" s="323"/>
      <c r="QZB1" s="323"/>
      <c r="QZC1" s="323"/>
      <c r="QZD1" s="323"/>
      <c r="QZE1" s="323"/>
      <c r="QZF1" s="323"/>
      <c r="QZG1" s="323"/>
      <c r="QZH1" s="323"/>
      <c r="QZI1" s="323"/>
      <c r="QZJ1" s="323"/>
      <c r="QZK1" s="323"/>
      <c r="QZL1" s="323"/>
      <c r="QZM1" s="323"/>
      <c r="QZN1" s="323"/>
      <c r="QZO1" s="323"/>
      <c r="QZP1" s="323"/>
      <c r="QZQ1" s="323"/>
      <c r="QZR1" s="323"/>
      <c r="QZS1" s="323"/>
      <c r="QZT1" s="323"/>
      <c r="QZU1" s="323"/>
      <c r="QZV1" s="323"/>
      <c r="QZW1" s="323"/>
      <c r="QZX1" s="323"/>
      <c r="QZY1" s="323"/>
      <c r="QZZ1" s="323"/>
      <c r="RAA1" s="323"/>
      <c r="RAB1" s="323"/>
      <c r="RAC1" s="323"/>
      <c r="RAD1" s="323"/>
      <c r="RAE1" s="323"/>
      <c r="RAF1" s="323"/>
      <c r="RAG1" s="323"/>
      <c r="RAH1" s="323"/>
      <c r="RAI1" s="323"/>
      <c r="RAJ1" s="323"/>
      <c r="RAK1" s="323"/>
      <c r="RAL1" s="323"/>
      <c r="RAM1" s="323"/>
      <c r="RAN1" s="323"/>
      <c r="RAO1" s="323"/>
      <c r="RAP1" s="323"/>
      <c r="RAQ1" s="323"/>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23"/>
      <c r="REG1" s="323"/>
      <c r="REH1" s="323"/>
      <c r="REI1" s="323"/>
      <c r="REJ1" s="323"/>
      <c r="REK1" s="323"/>
      <c r="REL1" s="323"/>
      <c r="REM1" s="323"/>
      <c r="REN1" s="323"/>
      <c r="REO1" s="323"/>
      <c r="REP1" s="323"/>
      <c r="REQ1" s="323"/>
      <c r="RER1" s="323"/>
      <c r="RES1" s="323"/>
      <c r="RET1" s="323"/>
      <c r="REU1" s="323"/>
      <c r="REV1" s="323"/>
      <c r="REW1" s="323"/>
      <c r="REX1" s="323"/>
      <c r="REY1" s="323"/>
      <c r="REZ1" s="323"/>
      <c r="RFA1" s="323"/>
      <c r="RFB1" s="323"/>
      <c r="RFC1" s="323"/>
      <c r="RFD1" s="323"/>
      <c r="RFE1" s="323"/>
      <c r="RFF1" s="323"/>
      <c r="RFG1" s="323"/>
      <c r="RFH1" s="323"/>
      <c r="RFI1" s="323"/>
      <c r="RFJ1" s="323"/>
      <c r="RFK1" s="323"/>
      <c r="RFL1" s="323"/>
      <c r="RFM1" s="323"/>
      <c r="RFN1" s="323"/>
      <c r="RFO1" s="323"/>
      <c r="RFP1" s="323"/>
      <c r="RFQ1" s="323"/>
      <c r="RFR1" s="323"/>
      <c r="RFS1" s="323"/>
      <c r="RFT1" s="323"/>
      <c r="RFU1" s="323"/>
      <c r="RFV1" s="323"/>
      <c r="RFW1" s="323"/>
      <c r="RFX1" s="323"/>
      <c r="RFY1" s="323"/>
      <c r="RFZ1" s="323"/>
      <c r="RGA1" s="323"/>
      <c r="RGB1" s="323"/>
      <c r="RGC1" s="323"/>
      <c r="RGD1" s="323"/>
      <c r="RGE1" s="323"/>
      <c r="RGF1" s="323"/>
      <c r="RGG1" s="323"/>
      <c r="RGH1" s="323"/>
      <c r="RGI1" s="323"/>
      <c r="RGJ1" s="323"/>
      <c r="RGK1" s="323"/>
      <c r="RGL1" s="323"/>
      <c r="RGM1" s="323"/>
      <c r="RGN1" s="323"/>
      <c r="RGO1" s="323"/>
      <c r="RGP1" s="323"/>
      <c r="RGQ1" s="323"/>
      <c r="RGR1" s="323"/>
      <c r="RGS1" s="323"/>
      <c r="RGT1" s="323"/>
      <c r="RGU1" s="323"/>
      <c r="RGV1" s="323"/>
      <c r="RGW1" s="323"/>
      <c r="RGX1" s="323"/>
      <c r="RGY1" s="323"/>
      <c r="RGZ1" s="323"/>
      <c r="RHA1" s="323"/>
      <c r="RHB1" s="323"/>
      <c r="RHC1" s="323"/>
      <c r="RHD1" s="323"/>
      <c r="RHE1" s="323"/>
      <c r="RHF1" s="323"/>
      <c r="RHG1" s="323"/>
      <c r="RHH1" s="323"/>
      <c r="RHI1" s="323"/>
      <c r="RHJ1" s="323"/>
      <c r="RHK1" s="323"/>
      <c r="RHL1" s="323"/>
      <c r="RHM1" s="323"/>
      <c r="RHN1" s="323"/>
      <c r="RHO1" s="323"/>
      <c r="RHP1" s="323"/>
      <c r="RHQ1" s="323"/>
      <c r="RHR1" s="323"/>
      <c r="RHS1" s="323"/>
      <c r="RHT1" s="323"/>
      <c r="RHU1" s="323"/>
      <c r="RHV1" s="323"/>
      <c r="RHW1" s="323"/>
      <c r="RHX1" s="323"/>
      <c r="RHY1" s="323"/>
      <c r="RHZ1" s="323"/>
      <c r="RIA1" s="323"/>
      <c r="RIB1" s="323"/>
      <c r="RIC1" s="323"/>
      <c r="RID1" s="323"/>
      <c r="RIE1" s="323"/>
      <c r="RIF1" s="323"/>
      <c r="RIG1" s="323"/>
      <c r="RIH1" s="323"/>
      <c r="RII1" s="323"/>
      <c r="RIJ1" s="323"/>
      <c r="RIK1" s="323"/>
      <c r="RIL1" s="323"/>
      <c r="RIM1" s="323"/>
      <c r="RIN1" s="323"/>
      <c r="RIO1" s="323"/>
      <c r="RIP1" s="323"/>
      <c r="RIQ1" s="323"/>
      <c r="RIR1" s="323"/>
      <c r="RIS1" s="323"/>
      <c r="RIT1" s="323"/>
      <c r="RIU1" s="323"/>
      <c r="RIV1" s="323"/>
      <c r="RIW1" s="323"/>
      <c r="RIX1" s="323"/>
      <c r="RIY1" s="323"/>
      <c r="RIZ1" s="323"/>
      <c r="RJA1" s="323"/>
      <c r="RJB1" s="323"/>
      <c r="RJC1" s="323"/>
      <c r="RJD1" s="323"/>
      <c r="RJE1" s="323"/>
      <c r="RJF1" s="323"/>
      <c r="RJG1" s="323"/>
      <c r="RJH1" s="323"/>
      <c r="RJI1" s="323"/>
      <c r="RJJ1" s="323"/>
      <c r="RJK1" s="323"/>
      <c r="RJL1" s="323"/>
      <c r="RJM1" s="323"/>
      <c r="RJN1" s="323"/>
      <c r="RJO1" s="323"/>
      <c r="RJP1" s="323"/>
      <c r="RJQ1" s="323"/>
      <c r="RJR1" s="323"/>
      <c r="RJS1" s="323"/>
      <c r="RJT1" s="323"/>
      <c r="RJU1" s="323"/>
      <c r="RJV1" s="323"/>
      <c r="RJW1" s="323"/>
      <c r="RJX1" s="323"/>
      <c r="RJY1" s="323"/>
      <c r="RJZ1" s="323"/>
      <c r="RKA1" s="323"/>
      <c r="RKB1" s="323"/>
      <c r="RKC1" s="323"/>
      <c r="RKD1" s="323"/>
      <c r="RKE1" s="323"/>
      <c r="RKF1" s="323"/>
      <c r="RKG1" s="323"/>
      <c r="RKH1" s="323"/>
      <c r="RKI1" s="323"/>
      <c r="RKJ1" s="323"/>
      <c r="RKK1" s="323"/>
      <c r="RKL1" s="323"/>
      <c r="RKM1" s="323"/>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23"/>
      <c r="ROC1" s="323"/>
      <c r="ROD1" s="323"/>
      <c r="ROE1" s="323"/>
      <c r="ROF1" s="323"/>
      <c r="ROG1" s="323"/>
      <c r="ROH1" s="323"/>
      <c r="ROI1" s="323"/>
      <c r="ROJ1" s="323"/>
      <c r="ROK1" s="323"/>
      <c r="ROL1" s="323"/>
      <c r="ROM1" s="323"/>
      <c r="RON1" s="323"/>
      <c r="ROO1" s="323"/>
      <c r="ROP1" s="323"/>
      <c r="ROQ1" s="323"/>
      <c r="ROR1" s="323"/>
      <c r="ROS1" s="323"/>
      <c r="ROT1" s="323"/>
      <c r="ROU1" s="323"/>
      <c r="ROV1" s="323"/>
      <c r="ROW1" s="323"/>
      <c r="ROX1" s="323"/>
      <c r="ROY1" s="323"/>
      <c r="ROZ1" s="323"/>
      <c r="RPA1" s="323"/>
      <c r="RPB1" s="323"/>
      <c r="RPC1" s="323"/>
      <c r="RPD1" s="323"/>
      <c r="RPE1" s="323"/>
      <c r="RPF1" s="323"/>
      <c r="RPG1" s="323"/>
      <c r="RPH1" s="323"/>
      <c r="RPI1" s="323"/>
      <c r="RPJ1" s="323"/>
      <c r="RPK1" s="323"/>
      <c r="RPL1" s="323"/>
      <c r="RPM1" s="323"/>
      <c r="RPN1" s="323"/>
      <c r="RPO1" s="323"/>
      <c r="RPP1" s="323"/>
      <c r="RPQ1" s="323"/>
      <c r="RPR1" s="323"/>
      <c r="RPS1" s="323"/>
      <c r="RPT1" s="323"/>
      <c r="RPU1" s="323"/>
      <c r="RPV1" s="323"/>
      <c r="RPW1" s="323"/>
      <c r="RPX1" s="323"/>
      <c r="RPY1" s="323"/>
      <c r="RPZ1" s="323"/>
      <c r="RQA1" s="323"/>
      <c r="RQB1" s="323"/>
      <c r="RQC1" s="323"/>
      <c r="RQD1" s="323"/>
      <c r="RQE1" s="323"/>
      <c r="RQF1" s="323"/>
      <c r="RQG1" s="323"/>
      <c r="RQH1" s="323"/>
      <c r="RQI1" s="323"/>
      <c r="RQJ1" s="323"/>
      <c r="RQK1" s="323"/>
      <c r="RQL1" s="323"/>
      <c r="RQM1" s="323"/>
      <c r="RQN1" s="323"/>
      <c r="RQO1" s="323"/>
      <c r="RQP1" s="323"/>
      <c r="RQQ1" s="323"/>
      <c r="RQR1" s="323"/>
      <c r="RQS1" s="323"/>
      <c r="RQT1" s="323"/>
      <c r="RQU1" s="323"/>
      <c r="RQV1" s="323"/>
      <c r="RQW1" s="323"/>
      <c r="RQX1" s="323"/>
      <c r="RQY1" s="323"/>
      <c r="RQZ1" s="323"/>
      <c r="RRA1" s="323"/>
      <c r="RRB1" s="323"/>
      <c r="RRC1" s="323"/>
      <c r="RRD1" s="323"/>
      <c r="RRE1" s="323"/>
      <c r="RRF1" s="323"/>
      <c r="RRG1" s="323"/>
      <c r="RRH1" s="323"/>
      <c r="RRI1" s="323"/>
      <c r="RRJ1" s="323"/>
      <c r="RRK1" s="323"/>
      <c r="RRL1" s="323"/>
      <c r="RRM1" s="323"/>
      <c r="RRN1" s="323"/>
      <c r="RRO1" s="323"/>
      <c r="RRP1" s="323"/>
      <c r="RRQ1" s="323"/>
      <c r="RRR1" s="323"/>
      <c r="RRS1" s="323"/>
      <c r="RRT1" s="323"/>
      <c r="RRU1" s="323"/>
      <c r="RRV1" s="323"/>
      <c r="RRW1" s="323"/>
      <c r="RRX1" s="323"/>
      <c r="RRY1" s="323"/>
      <c r="RRZ1" s="323"/>
      <c r="RSA1" s="323"/>
      <c r="RSB1" s="323"/>
      <c r="RSC1" s="323"/>
      <c r="RSD1" s="323"/>
      <c r="RSE1" s="323"/>
      <c r="RSF1" s="323"/>
      <c r="RSG1" s="323"/>
      <c r="RSH1" s="323"/>
      <c r="RSI1" s="323"/>
      <c r="RSJ1" s="323"/>
      <c r="RSK1" s="323"/>
      <c r="RSL1" s="323"/>
      <c r="RSM1" s="323"/>
      <c r="RSN1" s="323"/>
      <c r="RSO1" s="323"/>
      <c r="RSP1" s="323"/>
      <c r="RSQ1" s="323"/>
      <c r="RSR1" s="323"/>
      <c r="RSS1" s="323"/>
      <c r="RST1" s="323"/>
      <c r="RSU1" s="323"/>
      <c r="RSV1" s="323"/>
      <c r="RSW1" s="323"/>
      <c r="RSX1" s="323"/>
      <c r="RSY1" s="323"/>
      <c r="RSZ1" s="323"/>
      <c r="RTA1" s="323"/>
      <c r="RTB1" s="323"/>
      <c r="RTC1" s="323"/>
      <c r="RTD1" s="323"/>
      <c r="RTE1" s="323"/>
      <c r="RTF1" s="323"/>
      <c r="RTG1" s="323"/>
      <c r="RTH1" s="323"/>
      <c r="RTI1" s="323"/>
      <c r="RTJ1" s="323"/>
      <c r="RTK1" s="323"/>
      <c r="RTL1" s="323"/>
      <c r="RTM1" s="323"/>
      <c r="RTN1" s="323"/>
      <c r="RTO1" s="323"/>
      <c r="RTP1" s="323"/>
      <c r="RTQ1" s="323"/>
      <c r="RTR1" s="323"/>
      <c r="RTS1" s="323"/>
      <c r="RTT1" s="323"/>
      <c r="RTU1" s="323"/>
      <c r="RTV1" s="323"/>
      <c r="RTW1" s="323"/>
      <c r="RTX1" s="323"/>
      <c r="RTY1" s="323"/>
      <c r="RTZ1" s="323"/>
      <c r="RUA1" s="323"/>
      <c r="RUB1" s="323"/>
      <c r="RUC1" s="323"/>
      <c r="RUD1" s="323"/>
      <c r="RUE1" s="323"/>
      <c r="RUF1" s="323"/>
      <c r="RUG1" s="323"/>
      <c r="RUH1" s="323"/>
      <c r="RUI1" s="323"/>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23"/>
      <c r="RXY1" s="323"/>
      <c r="RXZ1" s="323"/>
      <c r="RYA1" s="323"/>
      <c r="RYB1" s="323"/>
      <c r="RYC1" s="323"/>
      <c r="RYD1" s="323"/>
      <c r="RYE1" s="323"/>
      <c r="RYF1" s="323"/>
      <c r="RYG1" s="323"/>
      <c r="RYH1" s="323"/>
      <c r="RYI1" s="323"/>
      <c r="RYJ1" s="323"/>
      <c r="RYK1" s="323"/>
      <c r="RYL1" s="323"/>
      <c r="RYM1" s="323"/>
      <c r="RYN1" s="323"/>
      <c r="RYO1" s="323"/>
      <c r="RYP1" s="323"/>
      <c r="RYQ1" s="323"/>
      <c r="RYR1" s="323"/>
      <c r="RYS1" s="323"/>
      <c r="RYT1" s="323"/>
      <c r="RYU1" s="323"/>
      <c r="RYV1" s="323"/>
      <c r="RYW1" s="323"/>
      <c r="RYX1" s="323"/>
      <c r="RYY1" s="323"/>
      <c r="RYZ1" s="323"/>
      <c r="RZA1" s="323"/>
      <c r="RZB1" s="323"/>
      <c r="RZC1" s="323"/>
      <c r="RZD1" s="323"/>
      <c r="RZE1" s="323"/>
      <c r="RZF1" s="323"/>
      <c r="RZG1" s="323"/>
      <c r="RZH1" s="323"/>
      <c r="RZI1" s="323"/>
      <c r="RZJ1" s="323"/>
      <c r="RZK1" s="323"/>
      <c r="RZL1" s="323"/>
      <c r="RZM1" s="323"/>
      <c r="RZN1" s="323"/>
      <c r="RZO1" s="323"/>
      <c r="RZP1" s="323"/>
      <c r="RZQ1" s="323"/>
      <c r="RZR1" s="323"/>
      <c r="RZS1" s="323"/>
      <c r="RZT1" s="323"/>
      <c r="RZU1" s="323"/>
      <c r="RZV1" s="323"/>
      <c r="RZW1" s="323"/>
      <c r="RZX1" s="323"/>
      <c r="RZY1" s="323"/>
      <c r="RZZ1" s="323"/>
      <c r="SAA1" s="323"/>
      <c r="SAB1" s="323"/>
      <c r="SAC1" s="323"/>
      <c r="SAD1" s="323"/>
      <c r="SAE1" s="323"/>
      <c r="SAF1" s="323"/>
      <c r="SAG1" s="323"/>
      <c r="SAH1" s="323"/>
      <c r="SAI1" s="323"/>
      <c r="SAJ1" s="323"/>
      <c r="SAK1" s="323"/>
      <c r="SAL1" s="323"/>
      <c r="SAM1" s="323"/>
      <c r="SAN1" s="323"/>
      <c r="SAO1" s="323"/>
      <c r="SAP1" s="323"/>
      <c r="SAQ1" s="323"/>
      <c r="SAR1" s="323"/>
      <c r="SAS1" s="323"/>
      <c r="SAT1" s="323"/>
      <c r="SAU1" s="323"/>
      <c r="SAV1" s="323"/>
      <c r="SAW1" s="323"/>
      <c r="SAX1" s="323"/>
      <c r="SAY1" s="323"/>
      <c r="SAZ1" s="323"/>
      <c r="SBA1" s="323"/>
      <c r="SBB1" s="323"/>
      <c r="SBC1" s="323"/>
      <c r="SBD1" s="323"/>
      <c r="SBE1" s="323"/>
      <c r="SBF1" s="323"/>
      <c r="SBG1" s="323"/>
      <c r="SBH1" s="323"/>
      <c r="SBI1" s="323"/>
      <c r="SBJ1" s="323"/>
      <c r="SBK1" s="323"/>
      <c r="SBL1" s="323"/>
      <c r="SBM1" s="323"/>
      <c r="SBN1" s="323"/>
      <c r="SBO1" s="323"/>
      <c r="SBP1" s="323"/>
      <c r="SBQ1" s="323"/>
      <c r="SBR1" s="323"/>
      <c r="SBS1" s="323"/>
      <c r="SBT1" s="323"/>
      <c r="SBU1" s="323"/>
      <c r="SBV1" s="323"/>
      <c r="SBW1" s="323"/>
      <c r="SBX1" s="323"/>
      <c r="SBY1" s="323"/>
      <c r="SBZ1" s="323"/>
      <c r="SCA1" s="323"/>
      <c r="SCB1" s="323"/>
      <c r="SCC1" s="323"/>
      <c r="SCD1" s="323"/>
      <c r="SCE1" s="323"/>
      <c r="SCF1" s="323"/>
      <c r="SCG1" s="323"/>
      <c r="SCH1" s="323"/>
      <c r="SCI1" s="323"/>
      <c r="SCJ1" s="323"/>
      <c r="SCK1" s="323"/>
      <c r="SCL1" s="323"/>
      <c r="SCM1" s="323"/>
      <c r="SCN1" s="323"/>
      <c r="SCO1" s="323"/>
      <c r="SCP1" s="323"/>
      <c r="SCQ1" s="323"/>
      <c r="SCR1" s="323"/>
      <c r="SCS1" s="323"/>
      <c r="SCT1" s="323"/>
      <c r="SCU1" s="323"/>
      <c r="SCV1" s="323"/>
      <c r="SCW1" s="323"/>
      <c r="SCX1" s="323"/>
      <c r="SCY1" s="323"/>
      <c r="SCZ1" s="323"/>
      <c r="SDA1" s="323"/>
      <c r="SDB1" s="323"/>
      <c r="SDC1" s="323"/>
      <c r="SDD1" s="323"/>
      <c r="SDE1" s="323"/>
      <c r="SDF1" s="323"/>
      <c r="SDG1" s="323"/>
      <c r="SDH1" s="323"/>
      <c r="SDI1" s="323"/>
      <c r="SDJ1" s="323"/>
      <c r="SDK1" s="323"/>
      <c r="SDL1" s="323"/>
      <c r="SDM1" s="323"/>
      <c r="SDN1" s="323"/>
      <c r="SDO1" s="323"/>
      <c r="SDP1" s="323"/>
      <c r="SDQ1" s="323"/>
      <c r="SDR1" s="323"/>
      <c r="SDS1" s="323"/>
      <c r="SDT1" s="323"/>
      <c r="SDU1" s="323"/>
      <c r="SDV1" s="323"/>
      <c r="SDW1" s="323"/>
      <c r="SDX1" s="323"/>
      <c r="SDY1" s="323"/>
      <c r="SDZ1" s="323"/>
      <c r="SEA1" s="323"/>
      <c r="SEB1" s="323"/>
      <c r="SEC1" s="323"/>
      <c r="SED1" s="323"/>
      <c r="SEE1" s="323"/>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23"/>
      <c r="SHU1" s="323"/>
      <c r="SHV1" s="323"/>
      <c r="SHW1" s="323"/>
      <c r="SHX1" s="323"/>
      <c r="SHY1" s="323"/>
      <c r="SHZ1" s="323"/>
      <c r="SIA1" s="323"/>
      <c r="SIB1" s="323"/>
      <c r="SIC1" s="323"/>
      <c r="SID1" s="323"/>
      <c r="SIE1" s="323"/>
      <c r="SIF1" s="323"/>
      <c r="SIG1" s="323"/>
      <c r="SIH1" s="323"/>
      <c r="SII1" s="323"/>
      <c r="SIJ1" s="323"/>
      <c r="SIK1" s="323"/>
      <c r="SIL1" s="323"/>
      <c r="SIM1" s="323"/>
      <c r="SIN1" s="323"/>
      <c r="SIO1" s="323"/>
      <c r="SIP1" s="323"/>
      <c r="SIQ1" s="323"/>
      <c r="SIR1" s="323"/>
      <c r="SIS1" s="323"/>
      <c r="SIT1" s="323"/>
      <c r="SIU1" s="323"/>
      <c r="SIV1" s="323"/>
      <c r="SIW1" s="323"/>
      <c r="SIX1" s="323"/>
      <c r="SIY1" s="323"/>
      <c r="SIZ1" s="323"/>
      <c r="SJA1" s="323"/>
      <c r="SJB1" s="323"/>
      <c r="SJC1" s="323"/>
      <c r="SJD1" s="323"/>
      <c r="SJE1" s="323"/>
      <c r="SJF1" s="323"/>
      <c r="SJG1" s="323"/>
      <c r="SJH1" s="323"/>
      <c r="SJI1" s="323"/>
      <c r="SJJ1" s="323"/>
      <c r="SJK1" s="323"/>
      <c r="SJL1" s="323"/>
      <c r="SJM1" s="323"/>
      <c r="SJN1" s="323"/>
      <c r="SJO1" s="323"/>
      <c r="SJP1" s="323"/>
      <c r="SJQ1" s="323"/>
      <c r="SJR1" s="323"/>
      <c r="SJS1" s="323"/>
      <c r="SJT1" s="323"/>
      <c r="SJU1" s="323"/>
      <c r="SJV1" s="323"/>
      <c r="SJW1" s="323"/>
      <c r="SJX1" s="323"/>
      <c r="SJY1" s="323"/>
      <c r="SJZ1" s="323"/>
      <c r="SKA1" s="323"/>
      <c r="SKB1" s="323"/>
      <c r="SKC1" s="323"/>
      <c r="SKD1" s="323"/>
      <c r="SKE1" s="323"/>
      <c r="SKF1" s="323"/>
      <c r="SKG1" s="323"/>
      <c r="SKH1" s="323"/>
      <c r="SKI1" s="323"/>
      <c r="SKJ1" s="323"/>
      <c r="SKK1" s="323"/>
      <c r="SKL1" s="323"/>
      <c r="SKM1" s="323"/>
      <c r="SKN1" s="323"/>
      <c r="SKO1" s="323"/>
      <c r="SKP1" s="323"/>
      <c r="SKQ1" s="323"/>
      <c r="SKR1" s="323"/>
      <c r="SKS1" s="323"/>
      <c r="SKT1" s="323"/>
      <c r="SKU1" s="323"/>
      <c r="SKV1" s="323"/>
      <c r="SKW1" s="323"/>
      <c r="SKX1" s="323"/>
      <c r="SKY1" s="323"/>
      <c r="SKZ1" s="323"/>
      <c r="SLA1" s="323"/>
      <c r="SLB1" s="323"/>
      <c r="SLC1" s="323"/>
      <c r="SLD1" s="323"/>
      <c r="SLE1" s="323"/>
      <c r="SLF1" s="323"/>
      <c r="SLG1" s="323"/>
      <c r="SLH1" s="323"/>
      <c r="SLI1" s="323"/>
      <c r="SLJ1" s="323"/>
      <c r="SLK1" s="323"/>
      <c r="SLL1" s="323"/>
      <c r="SLM1" s="323"/>
      <c r="SLN1" s="323"/>
      <c r="SLO1" s="323"/>
      <c r="SLP1" s="323"/>
      <c r="SLQ1" s="323"/>
      <c r="SLR1" s="323"/>
      <c r="SLS1" s="323"/>
      <c r="SLT1" s="323"/>
      <c r="SLU1" s="323"/>
      <c r="SLV1" s="323"/>
      <c r="SLW1" s="323"/>
      <c r="SLX1" s="323"/>
      <c r="SLY1" s="323"/>
      <c r="SLZ1" s="323"/>
      <c r="SMA1" s="323"/>
      <c r="SMB1" s="323"/>
      <c r="SMC1" s="323"/>
      <c r="SMD1" s="323"/>
      <c r="SME1" s="323"/>
      <c r="SMF1" s="323"/>
      <c r="SMG1" s="323"/>
      <c r="SMH1" s="323"/>
      <c r="SMI1" s="323"/>
      <c r="SMJ1" s="323"/>
      <c r="SMK1" s="323"/>
      <c r="SML1" s="323"/>
      <c r="SMM1" s="323"/>
      <c r="SMN1" s="323"/>
      <c r="SMO1" s="323"/>
      <c r="SMP1" s="323"/>
      <c r="SMQ1" s="323"/>
      <c r="SMR1" s="323"/>
      <c r="SMS1" s="323"/>
      <c r="SMT1" s="323"/>
      <c r="SMU1" s="323"/>
      <c r="SMV1" s="323"/>
      <c r="SMW1" s="323"/>
      <c r="SMX1" s="323"/>
      <c r="SMY1" s="323"/>
      <c r="SMZ1" s="323"/>
      <c r="SNA1" s="323"/>
      <c r="SNB1" s="323"/>
      <c r="SNC1" s="323"/>
      <c r="SND1" s="323"/>
      <c r="SNE1" s="323"/>
      <c r="SNF1" s="323"/>
      <c r="SNG1" s="323"/>
      <c r="SNH1" s="323"/>
      <c r="SNI1" s="323"/>
      <c r="SNJ1" s="323"/>
      <c r="SNK1" s="323"/>
      <c r="SNL1" s="323"/>
      <c r="SNM1" s="323"/>
      <c r="SNN1" s="323"/>
      <c r="SNO1" s="323"/>
      <c r="SNP1" s="323"/>
      <c r="SNQ1" s="323"/>
      <c r="SNR1" s="323"/>
      <c r="SNS1" s="323"/>
      <c r="SNT1" s="323"/>
      <c r="SNU1" s="323"/>
      <c r="SNV1" s="323"/>
      <c r="SNW1" s="323"/>
      <c r="SNX1" s="323"/>
      <c r="SNY1" s="323"/>
      <c r="SNZ1" s="323"/>
      <c r="SOA1" s="323"/>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23"/>
      <c r="SRQ1" s="323"/>
      <c r="SRR1" s="323"/>
      <c r="SRS1" s="323"/>
      <c r="SRT1" s="323"/>
      <c r="SRU1" s="323"/>
      <c r="SRV1" s="323"/>
      <c r="SRW1" s="323"/>
      <c r="SRX1" s="323"/>
      <c r="SRY1" s="323"/>
      <c r="SRZ1" s="323"/>
      <c r="SSA1" s="323"/>
      <c r="SSB1" s="323"/>
      <c r="SSC1" s="323"/>
      <c r="SSD1" s="323"/>
      <c r="SSE1" s="323"/>
      <c r="SSF1" s="323"/>
      <c r="SSG1" s="323"/>
      <c r="SSH1" s="323"/>
      <c r="SSI1" s="323"/>
      <c r="SSJ1" s="323"/>
      <c r="SSK1" s="323"/>
      <c r="SSL1" s="323"/>
      <c r="SSM1" s="323"/>
      <c r="SSN1" s="323"/>
      <c r="SSO1" s="323"/>
      <c r="SSP1" s="323"/>
      <c r="SSQ1" s="323"/>
      <c r="SSR1" s="323"/>
      <c r="SSS1" s="323"/>
      <c r="SST1" s="323"/>
      <c r="SSU1" s="323"/>
      <c r="SSV1" s="323"/>
      <c r="SSW1" s="323"/>
      <c r="SSX1" s="323"/>
      <c r="SSY1" s="323"/>
      <c r="SSZ1" s="323"/>
      <c r="STA1" s="323"/>
      <c r="STB1" s="323"/>
      <c r="STC1" s="323"/>
      <c r="STD1" s="323"/>
      <c r="STE1" s="323"/>
      <c r="STF1" s="323"/>
      <c r="STG1" s="323"/>
      <c r="STH1" s="323"/>
      <c r="STI1" s="323"/>
      <c r="STJ1" s="323"/>
      <c r="STK1" s="323"/>
      <c r="STL1" s="323"/>
      <c r="STM1" s="323"/>
      <c r="STN1" s="323"/>
      <c r="STO1" s="323"/>
      <c r="STP1" s="323"/>
      <c r="STQ1" s="323"/>
      <c r="STR1" s="323"/>
      <c r="STS1" s="323"/>
      <c r="STT1" s="323"/>
      <c r="STU1" s="323"/>
      <c r="STV1" s="323"/>
      <c r="STW1" s="323"/>
      <c r="STX1" s="323"/>
      <c r="STY1" s="323"/>
      <c r="STZ1" s="323"/>
      <c r="SUA1" s="323"/>
      <c r="SUB1" s="323"/>
      <c r="SUC1" s="323"/>
      <c r="SUD1" s="323"/>
      <c r="SUE1" s="323"/>
      <c r="SUF1" s="323"/>
      <c r="SUG1" s="323"/>
      <c r="SUH1" s="323"/>
      <c r="SUI1" s="323"/>
      <c r="SUJ1" s="323"/>
      <c r="SUK1" s="323"/>
      <c r="SUL1" s="323"/>
      <c r="SUM1" s="323"/>
      <c r="SUN1" s="323"/>
      <c r="SUO1" s="323"/>
      <c r="SUP1" s="323"/>
      <c r="SUQ1" s="323"/>
      <c r="SUR1" s="323"/>
      <c r="SUS1" s="323"/>
      <c r="SUT1" s="323"/>
      <c r="SUU1" s="323"/>
      <c r="SUV1" s="323"/>
      <c r="SUW1" s="323"/>
      <c r="SUX1" s="323"/>
      <c r="SUY1" s="323"/>
      <c r="SUZ1" s="323"/>
      <c r="SVA1" s="323"/>
      <c r="SVB1" s="323"/>
      <c r="SVC1" s="323"/>
      <c r="SVD1" s="323"/>
      <c r="SVE1" s="323"/>
      <c r="SVF1" s="323"/>
      <c r="SVG1" s="323"/>
      <c r="SVH1" s="323"/>
      <c r="SVI1" s="323"/>
      <c r="SVJ1" s="323"/>
      <c r="SVK1" s="323"/>
      <c r="SVL1" s="323"/>
      <c r="SVM1" s="323"/>
      <c r="SVN1" s="323"/>
      <c r="SVO1" s="323"/>
      <c r="SVP1" s="323"/>
      <c r="SVQ1" s="323"/>
      <c r="SVR1" s="323"/>
      <c r="SVS1" s="323"/>
      <c r="SVT1" s="323"/>
      <c r="SVU1" s="323"/>
      <c r="SVV1" s="323"/>
      <c r="SVW1" s="323"/>
      <c r="SVX1" s="323"/>
      <c r="SVY1" s="323"/>
      <c r="SVZ1" s="323"/>
      <c r="SWA1" s="323"/>
      <c r="SWB1" s="323"/>
      <c r="SWC1" s="323"/>
      <c r="SWD1" s="323"/>
      <c r="SWE1" s="323"/>
      <c r="SWF1" s="323"/>
      <c r="SWG1" s="323"/>
      <c r="SWH1" s="323"/>
      <c r="SWI1" s="323"/>
      <c r="SWJ1" s="323"/>
      <c r="SWK1" s="323"/>
      <c r="SWL1" s="323"/>
      <c r="SWM1" s="323"/>
      <c r="SWN1" s="323"/>
      <c r="SWO1" s="323"/>
      <c r="SWP1" s="323"/>
      <c r="SWQ1" s="323"/>
      <c r="SWR1" s="323"/>
      <c r="SWS1" s="323"/>
      <c r="SWT1" s="323"/>
      <c r="SWU1" s="323"/>
      <c r="SWV1" s="323"/>
      <c r="SWW1" s="323"/>
      <c r="SWX1" s="323"/>
      <c r="SWY1" s="323"/>
      <c r="SWZ1" s="323"/>
      <c r="SXA1" s="323"/>
      <c r="SXB1" s="323"/>
      <c r="SXC1" s="323"/>
      <c r="SXD1" s="323"/>
      <c r="SXE1" s="323"/>
      <c r="SXF1" s="323"/>
      <c r="SXG1" s="323"/>
      <c r="SXH1" s="323"/>
      <c r="SXI1" s="323"/>
      <c r="SXJ1" s="323"/>
      <c r="SXK1" s="323"/>
      <c r="SXL1" s="323"/>
      <c r="SXM1" s="323"/>
      <c r="SXN1" s="323"/>
      <c r="SXO1" s="323"/>
      <c r="SXP1" s="323"/>
      <c r="SXQ1" s="323"/>
      <c r="SXR1" s="323"/>
      <c r="SXS1" s="323"/>
      <c r="SXT1" s="323"/>
      <c r="SXU1" s="323"/>
      <c r="SXV1" s="323"/>
      <c r="SXW1" s="323"/>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23"/>
      <c r="TBM1" s="323"/>
      <c r="TBN1" s="323"/>
      <c r="TBO1" s="323"/>
      <c r="TBP1" s="323"/>
      <c r="TBQ1" s="323"/>
      <c r="TBR1" s="323"/>
      <c r="TBS1" s="323"/>
      <c r="TBT1" s="323"/>
      <c r="TBU1" s="323"/>
      <c r="TBV1" s="323"/>
      <c r="TBW1" s="323"/>
      <c r="TBX1" s="323"/>
      <c r="TBY1" s="323"/>
      <c r="TBZ1" s="323"/>
      <c r="TCA1" s="323"/>
      <c r="TCB1" s="323"/>
      <c r="TCC1" s="323"/>
      <c r="TCD1" s="323"/>
      <c r="TCE1" s="323"/>
      <c r="TCF1" s="323"/>
      <c r="TCG1" s="323"/>
      <c r="TCH1" s="323"/>
      <c r="TCI1" s="323"/>
      <c r="TCJ1" s="323"/>
      <c r="TCK1" s="323"/>
      <c r="TCL1" s="323"/>
      <c r="TCM1" s="323"/>
      <c r="TCN1" s="323"/>
      <c r="TCO1" s="323"/>
      <c r="TCP1" s="323"/>
      <c r="TCQ1" s="323"/>
      <c r="TCR1" s="323"/>
      <c r="TCS1" s="323"/>
      <c r="TCT1" s="323"/>
      <c r="TCU1" s="323"/>
      <c r="TCV1" s="323"/>
      <c r="TCW1" s="323"/>
      <c r="TCX1" s="323"/>
      <c r="TCY1" s="323"/>
      <c r="TCZ1" s="323"/>
      <c r="TDA1" s="323"/>
      <c r="TDB1" s="323"/>
      <c r="TDC1" s="323"/>
      <c r="TDD1" s="323"/>
      <c r="TDE1" s="323"/>
      <c r="TDF1" s="323"/>
      <c r="TDG1" s="323"/>
      <c r="TDH1" s="323"/>
      <c r="TDI1" s="323"/>
      <c r="TDJ1" s="323"/>
      <c r="TDK1" s="323"/>
      <c r="TDL1" s="323"/>
      <c r="TDM1" s="323"/>
      <c r="TDN1" s="323"/>
      <c r="TDO1" s="323"/>
      <c r="TDP1" s="323"/>
      <c r="TDQ1" s="323"/>
      <c r="TDR1" s="323"/>
      <c r="TDS1" s="323"/>
      <c r="TDT1" s="323"/>
      <c r="TDU1" s="323"/>
      <c r="TDV1" s="323"/>
      <c r="TDW1" s="323"/>
      <c r="TDX1" s="323"/>
      <c r="TDY1" s="323"/>
      <c r="TDZ1" s="323"/>
      <c r="TEA1" s="323"/>
      <c r="TEB1" s="323"/>
      <c r="TEC1" s="323"/>
      <c r="TED1" s="323"/>
      <c r="TEE1" s="323"/>
      <c r="TEF1" s="323"/>
      <c r="TEG1" s="323"/>
      <c r="TEH1" s="323"/>
      <c r="TEI1" s="323"/>
      <c r="TEJ1" s="323"/>
      <c r="TEK1" s="323"/>
      <c r="TEL1" s="323"/>
      <c r="TEM1" s="323"/>
      <c r="TEN1" s="323"/>
      <c r="TEO1" s="323"/>
      <c r="TEP1" s="323"/>
      <c r="TEQ1" s="323"/>
      <c r="TER1" s="323"/>
      <c r="TES1" s="323"/>
      <c r="TET1" s="323"/>
      <c r="TEU1" s="323"/>
      <c r="TEV1" s="323"/>
      <c r="TEW1" s="323"/>
      <c r="TEX1" s="323"/>
      <c r="TEY1" s="323"/>
      <c r="TEZ1" s="323"/>
      <c r="TFA1" s="323"/>
      <c r="TFB1" s="323"/>
      <c r="TFC1" s="323"/>
      <c r="TFD1" s="323"/>
      <c r="TFE1" s="323"/>
      <c r="TFF1" s="323"/>
      <c r="TFG1" s="323"/>
      <c r="TFH1" s="323"/>
      <c r="TFI1" s="323"/>
      <c r="TFJ1" s="323"/>
      <c r="TFK1" s="323"/>
      <c r="TFL1" s="323"/>
      <c r="TFM1" s="323"/>
      <c r="TFN1" s="323"/>
      <c r="TFO1" s="323"/>
      <c r="TFP1" s="323"/>
      <c r="TFQ1" s="323"/>
      <c r="TFR1" s="323"/>
      <c r="TFS1" s="323"/>
      <c r="TFT1" s="323"/>
      <c r="TFU1" s="323"/>
      <c r="TFV1" s="323"/>
      <c r="TFW1" s="323"/>
      <c r="TFX1" s="323"/>
      <c r="TFY1" s="323"/>
      <c r="TFZ1" s="323"/>
      <c r="TGA1" s="323"/>
      <c r="TGB1" s="323"/>
      <c r="TGC1" s="323"/>
      <c r="TGD1" s="323"/>
      <c r="TGE1" s="323"/>
      <c r="TGF1" s="323"/>
      <c r="TGG1" s="323"/>
      <c r="TGH1" s="323"/>
      <c r="TGI1" s="323"/>
      <c r="TGJ1" s="323"/>
      <c r="TGK1" s="323"/>
      <c r="TGL1" s="323"/>
      <c r="TGM1" s="323"/>
      <c r="TGN1" s="323"/>
      <c r="TGO1" s="323"/>
      <c r="TGP1" s="323"/>
      <c r="TGQ1" s="323"/>
      <c r="TGR1" s="323"/>
      <c r="TGS1" s="323"/>
      <c r="TGT1" s="323"/>
      <c r="TGU1" s="323"/>
      <c r="TGV1" s="323"/>
      <c r="TGW1" s="323"/>
      <c r="TGX1" s="323"/>
      <c r="TGY1" s="323"/>
      <c r="TGZ1" s="323"/>
      <c r="THA1" s="323"/>
      <c r="THB1" s="323"/>
      <c r="THC1" s="323"/>
      <c r="THD1" s="323"/>
      <c r="THE1" s="323"/>
      <c r="THF1" s="323"/>
      <c r="THG1" s="323"/>
      <c r="THH1" s="323"/>
      <c r="THI1" s="323"/>
      <c r="THJ1" s="323"/>
      <c r="THK1" s="323"/>
      <c r="THL1" s="323"/>
      <c r="THM1" s="323"/>
      <c r="THN1" s="323"/>
      <c r="THO1" s="323"/>
      <c r="THP1" s="323"/>
      <c r="THQ1" s="323"/>
      <c r="THR1" s="323"/>
      <c r="THS1" s="323"/>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23"/>
      <c r="TLI1" s="323"/>
      <c r="TLJ1" s="323"/>
      <c r="TLK1" s="323"/>
      <c r="TLL1" s="323"/>
      <c r="TLM1" s="323"/>
      <c r="TLN1" s="323"/>
      <c r="TLO1" s="323"/>
      <c r="TLP1" s="323"/>
      <c r="TLQ1" s="323"/>
      <c r="TLR1" s="323"/>
      <c r="TLS1" s="323"/>
      <c r="TLT1" s="323"/>
      <c r="TLU1" s="323"/>
      <c r="TLV1" s="323"/>
      <c r="TLW1" s="323"/>
      <c r="TLX1" s="323"/>
      <c r="TLY1" s="323"/>
      <c r="TLZ1" s="323"/>
      <c r="TMA1" s="323"/>
      <c r="TMB1" s="323"/>
      <c r="TMC1" s="323"/>
      <c r="TMD1" s="323"/>
      <c r="TME1" s="323"/>
      <c r="TMF1" s="323"/>
      <c r="TMG1" s="323"/>
      <c r="TMH1" s="323"/>
      <c r="TMI1" s="323"/>
      <c r="TMJ1" s="323"/>
      <c r="TMK1" s="323"/>
      <c r="TML1" s="323"/>
      <c r="TMM1" s="323"/>
      <c r="TMN1" s="323"/>
      <c r="TMO1" s="323"/>
      <c r="TMP1" s="323"/>
      <c r="TMQ1" s="323"/>
      <c r="TMR1" s="323"/>
      <c r="TMS1" s="323"/>
      <c r="TMT1" s="323"/>
      <c r="TMU1" s="323"/>
      <c r="TMV1" s="323"/>
      <c r="TMW1" s="323"/>
      <c r="TMX1" s="323"/>
      <c r="TMY1" s="323"/>
      <c r="TMZ1" s="323"/>
      <c r="TNA1" s="323"/>
      <c r="TNB1" s="323"/>
      <c r="TNC1" s="323"/>
      <c r="TND1" s="323"/>
      <c r="TNE1" s="323"/>
      <c r="TNF1" s="323"/>
      <c r="TNG1" s="323"/>
      <c r="TNH1" s="323"/>
      <c r="TNI1" s="323"/>
      <c r="TNJ1" s="323"/>
      <c r="TNK1" s="323"/>
      <c r="TNL1" s="323"/>
      <c r="TNM1" s="323"/>
      <c r="TNN1" s="323"/>
      <c r="TNO1" s="323"/>
      <c r="TNP1" s="323"/>
      <c r="TNQ1" s="323"/>
      <c r="TNR1" s="323"/>
      <c r="TNS1" s="323"/>
      <c r="TNT1" s="323"/>
      <c r="TNU1" s="323"/>
      <c r="TNV1" s="323"/>
      <c r="TNW1" s="323"/>
      <c r="TNX1" s="323"/>
      <c r="TNY1" s="323"/>
      <c r="TNZ1" s="323"/>
      <c r="TOA1" s="323"/>
      <c r="TOB1" s="323"/>
      <c r="TOC1" s="323"/>
      <c r="TOD1" s="323"/>
      <c r="TOE1" s="323"/>
      <c r="TOF1" s="323"/>
      <c r="TOG1" s="323"/>
      <c r="TOH1" s="323"/>
      <c r="TOI1" s="323"/>
      <c r="TOJ1" s="323"/>
      <c r="TOK1" s="323"/>
      <c r="TOL1" s="323"/>
      <c r="TOM1" s="323"/>
      <c r="TON1" s="323"/>
      <c r="TOO1" s="323"/>
      <c r="TOP1" s="323"/>
      <c r="TOQ1" s="323"/>
      <c r="TOR1" s="323"/>
      <c r="TOS1" s="323"/>
      <c r="TOT1" s="323"/>
      <c r="TOU1" s="323"/>
      <c r="TOV1" s="323"/>
      <c r="TOW1" s="323"/>
      <c r="TOX1" s="323"/>
      <c r="TOY1" s="323"/>
      <c r="TOZ1" s="323"/>
      <c r="TPA1" s="323"/>
      <c r="TPB1" s="323"/>
      <c r="TPC1" s="323"/>
      <c r="TPD1" s="323"/>
      <c r="TPE1" s="323"/>
      <c r="TPF1" s="323"/>
      <c r="TPG1" s="323"/>
      <c r="TPH1" s="323"/>
      <c r="TPI1" s="323"/>
      <c r="TPJ1" s="323"/>
      <c r="TPK1" s="323"/>
      <c r="TPL1" s="323"/>
      <c r="TPM1" s="323"/>
      <c r="TPN1" s="323"/>
      <c r="TPO1" s="323"/>
      <c r="TPP1" s="323"/>
      <c r="TPQ1" s="323"/>
      <c r="TPR1" s="323"/>
      <c r="TPS1" s="323"/>
      <c r="TPT1" s="323"/>
      <c r="TPU1" s="323"/>
      <c r="TPV1" s="323"/>
      <c r="TPW1" s="323"/>
      <c r="TPX1" s="323"/>
      <c r="TPY1" s="323"/>
      <c r="TPZ1" s="323"/>
      <c r="TQA1" s="323"/>
      <c r="TQB1" s="323"/>
      <c r="TQC1" s="323"/>
      <c r="TQD1" s="323"/>
      <c r="TQE1" s="323"/>
      <c r="TQF1" s="323"/>
      <c r="TQG1" s="323"/>
      <c r="TQH1" s="323"/>
      <c r="TQI1" s="323"/>
      <c r="TQJ1" s="323"/>
      <c r="TQK1" s="323"/>
      <c r="TQL1" s="323"/>
      <c r="TQM1" s="323"/>
      <c r="TQN1" s="323"/>
      <c r="TQO1" s="323"/>
      <c r="TQP1" s="323"/>
      <c r="TQQ1" s="323"/>
      <c r="TQR1" s="323"/>
      <c r="TQS1" s="323"/>
      <c r="TQT1" s="323"/>
      <c r="TQU1" s="323"/>
      <c r="TQV1" s="323"/>
      <c r="TQW1" s="323"/>
      <c r="TQX1" s="323"/>
      <c r="TQY1" s="323"/>
      <c r="TQZ1" s="323"/>
      <c r="TRA1" s="323"/>
      <c r="TRB1" s="323"/>
      <c r="TRC1" s="323"/>
      <c r="TRD1" s="323"/>
      <c r="TRE1" s="323"/>
      <c r="TRF1" s="323"/>
      <c r="TRG1" s="323"/>
      <c r="TRH1" s="323"/>
      <c r="TRI1" s="323"/>
      <c r="TRJ1" s="323"/>
      <c r="TRK1" s="323"/>
      <c r="TRL1" s="323"/>
      <c r="TRM1" s="323"/>
      <c r="TRN1" s="323"/>
      <c r="TRO1" s="323"/>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23"/>
      <c r="TVE1" s="323"/>
      <c r="TVF1" s="323"/>
      <c r="TVG1" s="323"/>
      <c r="TVH1" s="323"/>
      <c r="TVI1" s="323"/>
      <c r="TVJ1" s="323"/>
      <c r="TVK1" s="323"/>
      <c r="TVL1" s="323"/>
      <c r="TVM1" s="323"/>
      <c r="TVN1" s="323"/>
      <c r="TVO1" s="323"/>
      <c r="TVP1" s="323"/>
      <c r="TVQ1" s="323"/>
      <c r="TVR1" s="323"/>
      <c r="TVS1" s="323"/>
      <c r="TVT1" s="323"/>
      <c r="TVU1" s="323"/>
      <c r="TVV1" s="323"/>
      <c r="TVW1" s="323"/>
      <c r="TVX1" s="323"/>
      <c r="TVY1" s="323"/>
      <c r="TVZ1" s="323"/>
      <c r="TWA1" s="323"/>
      <c r="TWB1" s="323"/>
      <c r="TWC1" s="323"/>
      <c r="TWD1" s="323"/>
      <c r="TWE1" s="323"/>
      <c r="TWF1" s="323"/>
      <c r="TWG1" s="323"/>
      <c r="TWH1" s="323"/>
      <c r="TWI1" s="323"/>
      <c r="TWJ1" s="323"/>
      <c r="TWK1" s="323"/>
      <c r="TWL1" s="323"/>
      <c r="TWM1" s="323"/>
      <c r="TWN1" s="323"/>
      <c r="TWO1" s="323"/>
      <c r="TWP1" s="323"/>
      <c r="TWQ1" s="323"/>
      <c r="TWR1" s="323"/>
      <c r="TWS1" s="323"/>
      <c r="TWT1" s="323"/>
      <c r="TWU1" s="323"/>
      <c r="TWV1" s="323"/>
      <c r="TWW1" s="323"/>
      <c r="TWX1" s="323"/>
      <c r="TWY1" s="323"/>
      <c r="TWZ1" s="323"/>
      <c r="TXA1" s="323"/>
      <c r="TXB1" s="323"/>
      <c r="TXC1" s="323"/>
      <c r="TXD1" s="323"/>
      <c r="TXE1" s="323"/>
      <c r="TXF1" s="323"/>
      <c r="TXG1" s="323"/>
      <c r="TXH1" s="323"/>
      <c r="TXI1" s="323"/>
      <c r="TXJ1" s="323"/>
      <c r="TXK1" s="323"/>
      <c r="TXL1" s="323"/>
      <c r="TXM1" s="323"/>
      <c r="TXN1" s="323"/>
      <c r="TXO1" s="323"/>
      <c r="TXP1" s="323"/>
      <c r="TXQ1" s="323"/>
      <c r="TXR1" s="323"/>
      <c r="TXS1" s="323"/>
      <c r="TXT1" s="323"/>
      <c r="TXU1" s="323"/>
      <c r="TXV1" s="323"/>
      <c r="TXW1" s="323"/>
      <c r="TXX1" s="323"/>
      <c r="TXY1" s="323"/>
      <c r="TXZ1" s="323"/>
      <c r="TYA1" s="323"/>
      <c r="TYB1" s="323"/>
      <c r="TYC1" s="323"/>
      <c r="TYD1" s="323"/>
      <c r="TYE1" s="323"/>
      <c r="TYF1" s="323"/>
      <c r="TYG1" s="323"/>
      <c r="TYH1" s="323"/>
      <c r="TYI1" s="323"/>
      <c r="TYJ1" s="323"/>
      <c r="TYK1" s="323"/>
      <c r="TYL1" s="323"/>
      <c r="TYM1" s="323"/>
      <c r="TYN1" s="323"/>
      <c r="TYO1" s="323"/>
      <c r="TYP1" s="323"/>
      <c r="TYQ1" s="323"/>
      <c r="TYR1" s="323"/>
      <c r="TYS1" s="323"/>
      <c r="TYT1" s="323"/>
      <c r="TYU1" s="323"/>
      <c r="TYV1" s="323"/>
      <c r="TYW1" s="323"/>
      <c r="TYX1" s="323"/>
      <c r="TYY1" s="323"/>
      <c r="TYZ1" s="323"/>
      <c r="TZA1" s="323"/>
      <c r="TZB1" s="323"/>
      <c r="TZC1" s="323"/>
      <c r="TZD1" s="323"/>
      <c r="TZE1" s="323"/>
      <c r="TZF1" s="323"/>
      <c r="TZG1" s="323"/>
      <c r="TZH1" s="323"/>
      <c r="TZI1" s="323"/>
      <c r="TZJ1" s="323"/>
      <c r="TZK1" s="323"/>
      <c r="TZL1" s="323"/>
      <c r="TZM1" s="323"/>
      <c r="TZN1" s="323"/>
      <c r="TZO1" s="323"/>
      <c r="TZP1" s="323"/>
      <c r="TZQ1" s="323"/>
      <c r="TZR1" s="323"/>
      <c r="TZS1" s="323"/>
      <c r="TZT1" s="323"/>
      <c r="TZU1" s="323"/>
      <c r="TZV1" s="323"/>
      <c r="TZW1" s="323"/>
      <c r="TZX1" s="323"/>
      <c r="TZY1" s="323"/>
      <c r="TZZ1" s="323"/>
      <c r="UAA1" s="323"/>
      <c r="UAB1" s="323"/>
      <c r="UAC1" s="323"/>
      <c r="UAD1" s="323"/>
      <c r="UAE1" s="323"/>
      <c r="UAF1" s="323"/>
      <c r="UAG1" s="323"/>
      <c r="UAH1" s="323"/>
      <c r="UAI1" s="323"/>
      <c r="UAJ1" s="323"/>
      <c r="UAK1" s="323"/>
      <c r="UAL1" s="323"/>
      <c r="UAM1" s="323"/>
      <c r="UAN1" s="323"/>
      <c r="UAO1" s="323"/>
      <c r="UAP1" s="323"/>
      <c r="UAQ1" s="323"/>
      <c r="UAR1" s="323"/>
      <c r="UAS1" s="323"/>
      <c r="UAT1" s="323"/>
      <c r="UAU1" s="323"/>
      <c r="UAV1" s="323"/>
      <c r="UAW1" s="323"/>
      <c r="UAX1" s="323"/>
      <c r="UAY1" s="323"/>
      <c r="UAZ1" s="323"/>
      <c r="UBA1" s="323"/>
      <c r="UBB1" s="323"/>
      <c r="UBC1" s="323"/>
      <c r="UBD1" s="323"/>
      <c r="UBE1" s="323"/>
      <c r="UBF1" s="323"/>
      <c r="UBG1" s="323"/>
      <c r="UBH1" s="323"/>
      <c r="UBI1" s="323"/>
      <c r="UBJ1" s="323"/>
      <c r="UBK1" s="323"/>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23"/>
      <c r="UFA1" s="323"/>
      <c r="UFB1" s="323"/>
      <c r="UFC1" s="323"/>
      <c r="UFD1" s="323"/>
      <c r="UFE1" s="323"/>
      <c r="UFF1" s="323"/>
      <c r="UFG1" s="323"/>
      <c r="UFH1" s="323"/>
      <c r="UFI1" s="323"/>
      <c r="UFJ1" s="323"/>
      <c r="UFK1" s="323"/>
      <c r="UFL1" s="323"/>
      <c r="UFM1" s="323"/>
      <c r="UFN1" s="323"/>
      <c r="UFO1" s="323"/>
      <c r="UFP1" s="323"/>
      <c r="UFQ1" s="323"/>
      <c r="UFR1" s="323"/>
      <c r="UFS1" s="323"/>
      <c r="UFT1" s="323"/>
      <c r="UFU1" s="323"/>
      <c r="UFV1" s="323"/>
      <c r="UFW1" s="323"/>
      <c r="UFX1" s="323"/>
      <c r="UFY1" s="323"/>
      <c r="UFZ1" s="323"/>
      <c r="UGA1" s="323"/>
      <c r="UGB1" s="323"/>
      <c r="UGC1" s="323"/>
      <c r="UGD1" s="323"/>
      <c r="UGE1" s="323"/>
      <c r="UGF1" s="323"/>
      <c r="UGG1" s="323"/>
      <c r="UGH1" s="323"/>
      <c r="UGI1" s="323"/>
      <c r="UGJ1" s="323"/>
      <c r="UGK1" s="323"/>
      <c r="UGL1" s="323"/>
      <c r="UGM1" s="323"/>
      <c r="UGN1" s="323"/>
      <c r="UGO1" s="323"/>
      <c r="UGP1" s="323"/>
      <c r="UGQ1" s="323"/>
      <c r="UGR1" s="323"/>
      <c r="UGS1" s="323"/>
      <c r="UGT1" s="323"/>
      <c r="UGU1" s="323"/>
      <c r="UGV1" s="323"/>
      <c r="UGW1" s="323"/>
      <c r="UGX1" s="323"/>
      <c r="UGY1" s="323"/>
      <c r="UGZ1" s="323"/>
      <c r="UHA1" s="323"/>
      <c r="UHB1" s="323"/>
      <c r="UHC1" s="323"/>
      <c r="UHD1" s="323"/>
      <c r="UHE1" s="323"/>
      <c r="UHF1" s="323"/>
      <c r="UHG1" s="323"/>
      <c r="UHH1" s="323"/>
      <c r="UHI1" s="323"/>
      <c r="UHJ1" s="323"/>
      <c r="UHK1" s="323"/>
      <c r="UHL1" s="323"/>
      <c r="UHM1" s="323"/>
      <c r="UHN1" s="323"/>
      <c r="UHO1" s="323"/>
      <c r="UHP1" s="323"/>
      <c r="UHQ1" s="323"/>
      <c r="UHR1" s="323"/>
      <c r="UHS1" s="323"/>
      <c r="UHT1" s="323"/>
      <c r="UHU1" s="323"/>
      <c r="UHV1" s="323"/>
      <c r="UHW1" s="323"/>
      <c r="UHX1" s="323"/>
      <c r="UHY1" s="323"/>
      <c r="UHZ1" s="323"/>
      <c r="UIA1" s="323"/>
      <c r="UIB1" s="323"/>
      <c r="UIC1" s="323"/>
      <c r="UID1" s="323"/>
      <c r="UIE1" s="323"/>
      <c r="UIF1" s="323"/>
      <c r="UIG1" s="323"/>
      <c r="UIH1" s="323"/>
      <c r="UII1" s="323"/>
      <c r="UIJ1" s="323"/>
      <c r="UIK1" s="323"/>
      <c r="UIL1" s="323"/>
      <c r="UIM1" s="323"/>
      <c r="UIN1" s="323"/>
      <c r="UIO1" s="323"/>
      <c r="UIP1" s="323"/>
      <c r="UIQ1" s="323"/>
      <c r="UIR1" s="323"/>
      <c r="UIS1" s="323"/>
      <c r="UIT1" s="323"/>
      <c r="UIU1" s="323"/>
      <c r="UIV1" s="323"/>
      <c r="UIW1" s="323"/>
      <c r="UIX1" s="323"/>
      <c r="UIY1" s="323"/>
      <c r="UIZ1" s="323"/>
      <c r="UJA1" s="323"/>
      <c r="UJB1" s="323"/>
      <c r="UJC1" s="323"/>
      <c r="UJD1" s="323"/>
      <c r="UJE1" s="323"/>
      <c r="UJF1" s="323"/>
      <c r="UJG1" s="323"/>
      <c r="UJH1" s="323"/>
      <c r="UJI1" s="323"/>
      <c r="UJJ1" s="323"/>
      <c r="UJK1" s="323"/>
      <c r="UJL1" s="323"/>
      <c r="UJM1" s="323"/>
      <c r="UJN1" s="323"/>
      <c r="UJO1" s="323"/>
      <c r="UJP1" s="323"/>
      <c r="UJQ1" s="323"/>
      <c r="UJR1" s="323"/>
      <c r="UJS1" s="323"/>
      <c r="UJT1" s="323"/>
      <c r="UJU1" s="323"/>
      <c r="UJV1" s="323"/>
      <c r="UJW1" s="323"/>
      <c r="UJX1" s="323"/>
      <c r="UJY1" s="323"/>
      <c r="UJZ1" s="323"/>
      <c r="UKA1" s="323"/>
      <c r="UKB1" s="323"/>
      <c r="UKC1" s="323"/>
      <c r="UKD1" s="323"/>
      <c r="UKE1" s="323"/>
      <c r="UKF1" s="323"/>
      <c r="UKG1" s="323"/>
      <c r="UKH1" s="323"/>
      <c r="UKI1" s="323"/>
      <c r="UKJ1" s="323"/>
      <c r="UKK1" s="323"/>
      <c r="UKL1" s="323"/>
      <c r="UKM1" s="323"/>
      <c r="UKN1" s="323"/>
      <c r="UKO1" s="323"/>
      <c r="UKP1" s="323"/>
      <c r="UKQ1" s="323"/>
      <c r="UKR1" s="323"/>
      <c r="UKS1" s="323"/>
      <c r="UKT1" s="323"/>
      <c r="UKU1" s="323"/>
      <c r="UKV1" s="323"/>
      <c r="UKW1" s="323"/>
      <c r="UKX1" s="323"/>
      <c r="UKY1" s="323"/>
      <c r="UKZ1" s="323"/>
      <c r="ULA1" s="323"/>
      <c r="ULB1" s="323"/>
      <c r="ULC1" s="323"/>
      <c r="ULD1" s="323"/>
      <c r="ULE1" s="323"/>
      <c r="ULF1" s="323"/>
      <c r="ULG1" s="323"/>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23"/>
      <c r="UOW1" s="323"/>
      <c r="UOX1" s="323"/>
      <c r="UOY1" s="323"/>
      <c r="UOZ1" s="323"/>
      <c r="UPA1" s="323"/>
      <c r="UPB1" s="323"/>
      <c r="UPC1" s="323"/>
      <c r="UPD1" s="323"/>
      <c r="UPE1" s="323"/>
      <c r="UPF1" s="323"/>
      <c r="UPG1" s="323"/>
      <c r="UPH1" s="323"/>
      <c r="UPI1" s="323"/>
      <c r="UPJ1" s="323"/>
      <c r="UPK1" s="323"/>
      <c r="UPL1" s="323"/>
      <c r="UPM1" s="323"/>
      <c r="UPN1" s="323"/>
      <c r="UPO1" s="323"/>
      <c r="UPP1" s="323"/>
      <c r="UPQ1" s="323"/>
      <c r="UPR1" s="323"/>
      <c r="UPS1" s="323"/>
      <c r="UPT1" s="323"/>
      <c r="UPU1" s="323"/>
      <c r="UPV1" s="323"/>
      <c r="UPW1" s="323"/>
      <c r="UPX1" s="323"/>
      <c r="UPY1" s="323"/>
      <c r="UPZ1" s="323"/>
      <c r="UQA1" s="323"/>
      <c r="UQB1" s="323"/>
      <c r="UQC1" s="323"/>
      <c r="UQD1" s="323"/>
      <c r="UQE1" s="323"/>
      <c r="UQF1" s="323"/>
      <c r="UQG1" s="323"/>
      <c r="UQH1" s="323"/>
      <c r="UQI1" s="323"/>
      <c r="UQJ1" s="323"/>
      <c r="UQK1" s="323"/>
      <c r="UQL1" s="323"/>
      <c r="UQM1" s="323"/>
      <c r="UQN1" s="323"/>
      <c r="UQO1" s="323"/>
      <c r="UQP1" s="323"/>
      <c r="UQQ1" s="323"/>
      <c r="UQR1" s="323"/>
      <c r="UQS1" s="323"/>
      <c r="UQT1" s="323"/>
      <c r="UQU1" s="323"/>
      <c r="UQV1" s="323"/>
      <c r="UQW1" s="323"/>
      <c r="UQX1" s="323"/>
      <c r="UQY1" s="323"/>
      <c r="UQZ1" s="323"/>
      <c r="URA1" s="323"/>
      <c r="URB1" s="323"/>
      <c r="URC1" s="323"/>
      <c r="URD1" s="323"/>
      <c r="URE1" s="323"/>
      <c r="URF1" s="323"/>
      <c r="URG1" s="323"/>
      <c r="URH1" s="323"/>
      <c r="URI1" s="323"/>
      <c r="URJ1" s="323"/>
      <c r="URK1" s="323"/>
      <c r="URL1" s="323"/>
      <c r="URM1" s="323"/>
      <c r="URN1" s="323"/>
      <c r="URO1" s="323"/>
      <c r="URP1" s="323"/>
      <c r="URQ1" s="323"/>
      <c r="URR1" s="323"/>
      <c r="URS1" s="323"/>
      <c r="URT1" s="323"/>
      <c r="URU1" s="323"/>
      <c r="URV1" s="323"/>
      <c r="URW1" s="323"/>
      <c r="URX1" s="323"/>
      <c r="URY1" s="323"/>
      <c r="URZ1" s="323"/>
      <c r="USA1" s="323"/>
      <c r="USB1" s="323"/>
      <c r="USC1" s="323"/>
      <c r="USD1" s="323"/>
      <c r="USE1" s="323"/>
      <c r="USF1" s="323"/>
      <c r="USG1" s="323"/>
      <c r="USH1" s="323"/>
      <c r="USI1" s="323"/>
      <c r="USJ1" s="323"/>
      <c r="USK1" s="323"/>
      <c r="USL1" s="323"/>
      <c r="USM1" s="323"/>
      <c r="USN1" s="323"/>
      <c r="USO1" s="323"/>
      <c r="USP1" s="323"/>
      <c r="USQ1" s="323"/>
      <c r="USR1" s="323"/>
      <c r="USS1" s="323"/>
      <c r="UST1" s="323"/>
      <c r="USU1" s="323"/>
      <c r="USV1" s="323"/>
      <c r="USW1" s="323"/>
      <c r="USX1" s="323"/>
      <c r="USY1" s="323"/>
      <c r="USZ1" s="323"/>
      <c r="UTA1" s="323"/>
      <c r="UTB1" s="323"/>
      <c r="UTC1" s="323"/>
      <c r="UTD1" s="323"/>
      <c r="UTE1" s="323"/>
      <c r="UTF1" s="323"/>
      <c r="UTG1" s="323"/>
      <c r="UTH1" s="323"/>
      <c r="UTI1" s="323"/>
      <c r="UTJ1" s="323"/>
      <c r="UTK1" s="323"/>
      <c r="UTL1" s="323"/>
      <c r="UTM1" s="323"/>
      <c r="UTN1" s="323"/>
      <c r="UTO1" s="323"/>
      <c r="UTP1" s="323"/>
      <c r="UTQ1" s="323"/>
      <c r="UTR1" s="323"/>
      <c r="UTS1" s="323"/>
      <c r="UTT1" s="323"/>
      <c r="UTU1" s="323"/>
      <c r="UTV1" s="323"/>
      <c r="UTW1" s="323"/>
      <c r="UTX1" s="323"/>
      <c r="UTY1" s="323"/>
      <c r="UTZ1" s="323"/>
      <c r="UUA1" s="323"/>
      <c r="UUB1" s="323"/>
      <c r="UUC1" s="323"/>
      <c r="UUD1" s="323"/>
      <c r="UUE1" s="323"/>
      <c r="UUF1" s="323"/>
      <c r="UUG1" s="323"/>
      <c r="UUH1" s="323"/>
      <c r="UUI1" s="323"/>
      <c r="UUJ1" s="323"/>
      <c r="UUK1" s="323"/>
      <c r="UUL1" s="323"/>
      <c r="UUM1" s="323"/>
      <c r="UUN1" s="323"/>
      <c r="UUO1" s="323"/>
      <c r="UUP1" s="323"/>
      <c r="UUQ1" s="323"/>
      <c r="UUR1" s="323"/>
      <c r="UUS1" s="323"/>
      <c r="UUT1" s="323"/>
      <c r="UUU1" s="323"/>
      <c r="UUV1" s="323"/>
      <c r="UUW1" s="323"/>
      <c r="UUX1" s="323"/>
      <c r="UUY1" s="323"/>
      <c r="UUZ1" s="323"/>
      <c r="UVA1" s="323"/>
      <c r="UVB1" s="323"/>
      <c r="UVC1" s="323"/>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23"/>
      <c r="UYS1" s="323"/>
      <c r="UYT1" s="323"/>
      <c r="UYU1" s="323"/>
      <c r="UYV1" s="323"/>
      <c r="UYW1" s="323"/>
      <c r="UYX1" s="323"/>
      <c r="UYY1" s="323"/>
      <c r="UYZ1" s="323"/>
      <c r="UZA1" s="323"/>
      <c r="UZB1" s="323"/>
      <c r="UZC1" s="323"/>
      <c r="UZD1" s="323"/>
      <c r="UZE1" s="323"/>
      <c r="UZF1" s="323"/>
      <c r="UZG1" s="323"/>
      <c r="UZH1" s="323"/>
      <c r="UZI1" s="323"/>
      <c r="UZJ1" s="323"/>
      <c r="UZK1" s="323"/>
      <c r="UZL1" s="323"/>
      <c r="UZM1" s="323"/>
      <c r="UZN1" s="323"/>
      <c r="UZO1" s="323"/>
      <c r="UZP1" s="323"/>
      <c r="UZQ1" s="323"/>
      <c r="UZR1" s="323"/>
      <c r="UZS1" s="323"/>
      <c r="UZT1" s="323"/>
      <c r="UZU1" s="323"/>
      <c r="UZV1" s="323"/>
      <c r="UZW1" s="323"/>
      <c r="UZX1" s="323"/>
      <c r="UZY1" s="323"/>
      <c r="UZZ1" s="323"/>
      <c r="VAA1" s="323"/>
      <c r="VAB1" s="323"/>
      <c r="VAC1" s="323"/>
      <c r="VAD1" s="323"/>
      <c r="VAE1" s="323"/>
      <c r="VAF1" s="323"/>
      <c r="VAG1" s="323"/>
      <c r="VAH1" s="323"/>
      <c r="VAI1" s="323"/>
      <c r="VAJ1" s="323"/>
      <c r="VAK1" s="323"/>
      <c r="VAL1" s="323"/>
      <c r="VAM1" s="323"/>
      <c r="VAN1" s="323"/>
      <c r="VAO1" s="323"/>
      <c r="VAP1" s="323"/>
      <c r="VAQ1" s="323"/>
      <c r="VAR1" s="323"/>
      <c r="VAS1" s="323"/>
      <c r="VAT1" s="323"/>
      <c r="VAU1" s="323"/>
      <c r="VAV1" s="323"/>
      <c r="VAW1" s="323"/>
      <c r="VAX1" s="323"/>
      <c r="VAY1" s="323"/>
      <c r="VAZ1" s="323"/>
      <c r="VBA1" s="323"/>
      <c r="VBB1" s="323"/>
      <c r="VBC1" s="323"/>
      <c r="VBD1" s="323"/>
      <c r="VBE1" s="323"/>
      <c r="VBF1" s="323"/>
      <c r="VBG1" s="323"/>
      <c r="VBH1" s="323"/>
      <c r="VBI1" s="323"/>
      <c r="VBJ1" s="323"/>
      <c r="VBK1" s="323"/>
      <c r="VBL1" s="323"/>
      <c r="VBM1" s="323"/>
      <c r="VBN1" s="323"/>
      <c r="VBO1" s="323"/>
      <c r="VBP1" s="323"/>
      <c r="VBQ1" s="323"/>
      <c r="VBR1" s="323"/>
      <c r="VBS1" s="323"/>
      <c r="VBT1" s="323"/>
      <c r="VBU1" s="323"/>
      <c r="VBV1" s="323"/>
      <c r="VBW1" s="323"/>
      <c r="VBX1" s="323"/>
      <c r="VBY1" s="323"/>
      <c r="VBZ1" s="323"/>
      <c r="VCA1" s="323"/>
      <c r="VCB1" s="323"/>
      <c r="VCC1" s="323"/>
      <c r="VCD1" s="323"/>
      <c r="VCE1" s="323"/>
      <c r="VCF1" s="323"/>
      <c r="VCG1" s="323"/>
      <c r="VCH1" s="323"/>
      <c r="VCI1" s="323"/>
      <c r="VCJ1" s="323"/>
      <c r="VCK1" s="323"/>
      <c r="VCL1" s="323"/>
      <c r="VCM1" s="323"/>
      <c r="VCN1" s="323"/>
      <c r="VCO1" s="323"/>
      <c r="VCP1" s="323"/>
      <c r="VCQ1" s="323"/>
      <c r="VCR1" s="323"/>
      <c r="VCS1" s="323"/>
      <c r="VCT1" s="323"/>
      <c r="VCU1" s="323"/>
      <c r="VCV1" s="323"/>
      <c r="VCW1" s="323"/>
      <c r="VCX1" s="323"/>
      <c r="VCY1" s="323"/>
      <c r="VCZ1" s="323"/>
      <c r="VDA1" s="323"/>
      <c r="VDB1" s="323"/>
      <c r="VDC1" s="323"/>
      <c r="VDD1" s="323"/>
      <c r="VDE1" s="323"/>
      <c r="VDF1" s="323"/>
      <c r="VDG1" s="323"/>
      <c r="VDH1" s="323"/>
      <c r="VDI1" s="323"/>
      <c r="VDJ1" s="323"/>
      <c r="VDK1" s="323"/>
      <c r="VDL1" s="323"/>
      <c r="VDM1" s="323"/>
      <c r="VDN1" s="323"/>
      <c r="VDO1" s="323"/>
      <c r="VDP1" s="323"/>
      <c r="VDQ1" s="323"/>
      <c r="VDR1" s="323"/>
      <c r="VDS1" s="323"/>
      <c r="VDT1" s="323"/>
      <c r="VDU1" s="323"/>
      <c r="VDV1" s="323"/>
      <c r="VDW1" s="323"/>
      <c r="VDX1" s="323"/>
      <c r="VDY1" s="323"/>
      <c r="VDZ1" s="323"/>
      <c r="VEA1" s="323"/>
      <c r="VEB1" s="323"/>
      <c r="VEC1" s="323"/>
      <c r="VED1" s="323"/>
      <c r="VEE1" s="323"/>
      <c r="VEF1" s="323"/>
      <c r="VEG1" s="323"/>
      <c r="VEH1" s="323"/>
      <c r="VEI1" s="323"/>
      <c r="VEJ1" s="323"/>
      <c r="VEK1" s="323"/>
      <c r="VEL1" s="323"/>
      <c r="VEM1" s="323"/>
      <c r="VEN1" s="323"/>
      <c r="VEO1" s="323"/>
      <c r="VEP1" s="323"/>
      <c r="VEQ1" s="323"/>
      <c r="VER1" s="323"/>
      <c r="VES1" s="323"/>
      <c r="VET1" s="323"/>
      <c r="VEU1" s="323"/>
      <c r="VEV1" s="323"/>
      <c r="VEW1" s="323"/>
      <c r="VEX1" s="323"/>
      <c r="VEY1" s="323"/>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23"/>
      <c r="VIO1" s="323"/>
      <c r="VIP1" s="323"/>
      <c r="VIQ1" s="323"/>
      <c r="VIR1" s="323"/>
      <c r="VIS1" s="323"/>
      <c r="VIT1" s="323"/>
      <c r="VIU1" s="323"/>
      <c r="VIV1" s="323"/>
      <c r="VIW1" s="323"/>
      <c r="VIX1" s="323"/>
      <c r="VIY1" s="323"/>
      <c r="VIZ1" s="323"/>
      <c r="VJA1" s="323"/>
      <c r="VJB1" s="323"/>
      <c r="VJC1" s="323"/>
      <c r="VJD1" s="323"/>
      <c r="VJE1" s="323"/>
      <c r="VJF1" s="323"/>
      <c r="VJG1" s="323"/>
      <c r="VJH1" s="323"/>
      <c r="VJI1" s="323"/>
      <c r="VJJ1" s="323"/>
      <c r="VJK1" s="323"/>
      <c r="VJL1" s="323"/>
      <c r="VJM1" s="323"/>
      <c r="VJN1" s="323"/>
      <c r="VJO1" s="323"/>
      <c r="VJP1" s="323"/>
      <c r="VJQ1" s="323"/>
      <c r="VJR1" s="323"/>
      <c r="VJS1" s="323"/>
      <c r="VJT1" s="323"/>
      <c r="VJU1" s="323"/>
      <c r="VJV1" s="323"/>
      <c r="VJW1" s="323"/>
      <c r="VJX1" s="323"/>
      <c r="VJY1" s="323"/>
      <c r="VJZ1" s="323"/>
      <c r="VKA1" s="323"/>
      <c r="VKB1" s="323"/>
      <c r="VKC1" s="323"/>
      <c r="VKD1" s="323"/>
      <c r="VKE1" s="323"/>
      <c r="VKF1" s="323"/>
      <c r="VKG1" s="323"/>
      <c r="VKH1" s="323"/>
      <c r="VKI1" s="323"/>
      <c r="VKJ1" s="323"/>
      <c r="VKK1" s="323"/>
      <c r="VKL1" s="323"/>
      <c r="VKM1" s="323"/>
      <c r="VKN1" s="323"/>
      <c r="VKO1" s="323"/>
      <c r="VKP1" s="323"/>
      <c r="VKQ1" s="323"/>
      <c r="VKR1" s="323"/>
      <c r="VKS1" s="323"/>
      <c r="VKT1" s="323"/>
      <c r="VKU1" s="323"/>
      <c r="VKV1" s="323"/>
      <c r="VKW1" s="323"/>
      <c r="VKX1" s="323"/>
      <c r="VKY1" s="323"/>
      <c r="VKZ1" s="323"/>
      <c r="VLA1" s="323"/>
      <c r="VLB1" s="323"/>
      <c r="VLC1" s="323"/>
      <c r="VLD1" s="323"/>
      <c r="VLE1" s="323"/>
      <c r="VLF1" s="323"/>
      <c r="VLG1" s="323"/>
      <c r="VLH1" s="323"/>
      <c r="VLI1" s="323"/>
      <c r="VLJ1" s="323"/>
      <c r="VLK1" s="323"/>
      <c r="VLL1" s="323"/>
      <c r="VLM1" s="323"/>
      <c r="VLN1" s="323"/>
      <c r="VLO1" s="323"/>
      <c r="VLP1" s="323"/>
      <c r="VLQ1" s="323"/>
      <c r="VLR1" s="323"/>
      <c r="VLS1" s="323"/>
      <c r="VLT1" s="323"/>
      <c r="VLU1" s="323"/>
      <c r="VLV1" s="323"/>
      <c r="VLW1" s="323"/>
      <c r="VLX1" s="323"/>
      <c r="VLY1" s="323"/>
      <c r="VLZ1" s="323"/>
      <c r="VMA1" s="323"/>
      <c r="VMB1" s="323"/>
      <c r="VMC1" s="323"/>
      <c r="VMD1" s="323"/>
      <c r="VME1" s="323"/>
      <c r="VMF1" s="323"/>
      <c r="VMG1" s="323"/>
      <c r="VMH1" s="323"/>
      <c r="VMI1" s="323"/>
      <c r="VMJ1" s="323"/>
      <c r="VMK1" s="323"/>
      <c r="VML1" s="323"/>
      <c r="VMM1" s="323"/>
      <c r="VMN1" s="323"/>
      <c r="VMO1" s="323"/>
      <c r="VMP1" s="323"/>
      <c r="VMQ1" s="323"/>
      <c r="VMR1" s="323"/>
      <c r="VMS1" s="323"/>
      <c r="VMT1" s="323"/>
      <c r="VMU1" s="323"/>
      <c r="VMV1" s="323"/>
      <c r="VMW1" s="323"/>
      <c r="VMX1" s="323"/>
      <c r="VMY1" s="323"/>
      <c r="VMZ1" s="323"/>
      <c r="VNA1" s="323"/>
      <c r="VNB1" s="323"/>
      <c r="VNC1" s="323"/>
      <c r="VND1" s="323"/>
      <c r="VNE1" s="323"/>
      <c r="VNF1" s="323"/>
      <c r="VNG1" s="323"/>
      <c r="VNH1" s="323"/>
      <c r="VNI1" s="323"/>
      <c r="VNJ1" s="323"/>
      <c r="VNK1" s="323"/>
      <c r="VNL1" s="323"/>
      <c r="VNM1" s="323"/>
      <c r="VNN1" s="323"/>
      <c r="VNO1" s="323"/>
      <c r="VNP1" s="323"/>
      <c r="VNQ1" s="323"/>
      <c r="VNR1" s="323"/>
      <c r="VNS1" s="323"/>
      <c r="VNT1" s="323"/>
      <c r="VNU1" s="323"/>
      <c r="VNV1" s="323"/>
      <c r="VNW1" s="323"/>
      <c r="VNX1" s="323"/>
      <c r="VNY1" s="323"/>
      <c r="VNZ1" s="323"/>
      <c r="VOA1" s="323"/>
      <c r="VOB1" s="323"/>
      <c r="VOC1" s="323"/>
      <c r="VOD1" s="323"/>
      <c r="VOE1" s="323"/>
      <c r="VOF1" s="323"/>
      <c r="VOG1" s="323"/>
      <c r="VOH1" s="323"/>
      <c r="VOI1" s="323"/>
      <c r="VOJ1" s="323"/>
      <c r="VOK1" s="323"/>
      <c r="VOL1" s="323"/>
      <c r="VOM1" s="323"/>
      <c r="VON1" s="323"/>
      <c r="VOO1" s="323"/>
      <c r="VOP1" s="323"/>
      <c r="VOQ1" s="323"/>
      <c r="VOR1" s="323"/>
      <c r="VOS1" s="323"/>
      <c r="VOT1" s="323"/>
      <c r="VOU1" s="323"/>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23"/>
      <c r="VSK1" s="323"/>
      <c r="VSL1" s="323"/>
      <c r="VSM1" s="323"/>
      <c r="VSN1" s="323"/>
      <c r="VSO1" s="323"/>
      <c r="VSP1" s="323"/>
      <c r="VSQ1" s="323"/>
      <c r="VSR1" s="323"/>
      <c r="VSS1" s="323"/>
      <c r="VST1" s="323"/>
      <c r="VSU1" s="323"/>
      <c r="VSV1" s="323"/>
      <c r="VSW1" s="323"/>
      <c r="VSX1" s="323"/>
      <c r="VSY1" s="323"/>
      <c r="VSZ1" s="323"/>
      <c r="VTA1" s="323"/>
      <c r="VTB1" s="323"/>
      <c r="VTC1" s="323"/>
      <c r="VTD1" s="323"/>
      <c r="VTE1" s="323"/>
      <c r="VTF1" s="323"/>
      <c r="VTG1" s="323"/>
      <c r="VTH1" s="323"/>
      <c r="VTI1" s="323"/>
      <c r="VTJ1" s="323"/>
      <c r="VTK1" s="323"/>
      <c r="VTL1" s="323"/>
      <c r="VTM1" s="323"/>
      <c r="VTN1" s="323"/>
      <c r="VTO1" s="323"/>
      <c r="VTP1" s="323"/>
      <c r="VTQ1" s="323"/>
      <c r="VTR1" s="323"/>
      <c r="VTS1" s="323"/>
      <c r="VTT1" s="323"/>
      <c r="VTU1" s="323"/>
      <c r="VTV1" s="323"/>
      <c r="VTW1" s="323"/>
      <c r="VTX1" s="323"/>
      <c r="VTY1" s="323"/>
      <c r="VTZ1" s="323"/>
      <c r="VUA1" s="323"/>
      <c r="VUB1" s="323"/>
      <c r="VUC1" s="323"/>
      <c r="VUD1" s="323"/>
      <c r="VUE1" s="323"/>
      <c r="VUF1" s="323"/>
      <c r="VUG1" s="323"/>
      <c r="VUH1" s="323"/>
      <c r="VUI1" s="323"/>
      <c r="VUJ1" s="323"/>
      <c r="VUK1" s="323"/>
      <c r="VUL1" s="323"/>
      <c r="VUM1" s="323"/>
      <c r="VUN1" s="323"/>
      <c r="VUO1" s="323"/>
      <c r="VUP1" s="323"/>
      <c r="VUQ1" s="323"/>
      <c r="VUR1" s="323"/>
      <c r="VUS1" s="323"/>
      <c r="VUT1" s="323"/>
      <c r="VUU1" s="323"/>
      <c r="VUV1" s="323"/>
      <c r="VUW1" s="323"/>
      <c r="VUX1" s="323"/>
      <c r="VUY1" s="323"/>
      <c r="VUZ1" s="323"/>
      <c r="VVA1" s="323"/>
      <c r="VVB1" s="323"/>
      <c r="VVC1" s="323"/>
      <c r="VVD1" s="323"/>
      <c r="VVE1" s="323"/>
      <c r="VVF1" s="323"/>
      <c r="VVG1" s="323"/>
      <c r="VVH1" s="323"/>
      <c r="VVI1" s="323"/>
      <c r="VVJ1" s="323"/>
      <c r="VVK1" s="323"/>
      <c r="VVL1" s="323"/>
      <c r="VVM1" s="323"/>
      <c r="VVN1" s="323"/>
      <c r="VVO1" s="323"/>
      <c r="VVP1" s="323"/>
      <c r="VVQ1" s="323"/>
      <c r="VVR1" s="323"/>
      <c r="VVS1" s="323"/>
      <c r="VVT1" s="323"/>
      <c r="VVU1" s="323"/>
      <c r="VVV1" s="323"/>
      <c r="VVW1" s="323"/>
      <c r="VVX1" s="323"/>
      <c r="VVY1" s="323"/>
      <c r="VVZ1" s="323"/>
      <c r="VWA1" s="323"/>
      <c r="VWB1" s="323"/>
      <c r="VWC1" s="323"/>
      <c r="VWD1" s="323"/>
      <c r="VWE1" s="323"/>
      <c r="VWF1" s="323"/>
      <c r="VWG1" s="323"/>
      <c r="VWH1" s="323"/>
      <c r="VWI1" s="323"/>
      <c r="VWJ1" s="323"/>
      <c r="VWK1" s="323"/>
      <c r="VWL1" s="323"/>
      <c r="VWM1" s="323"/>
      <c r="VWN1" s="323"/>
      <c r="VWO1" s="323"/>
      <c r="VWP1" s="323"/>
      <c r="VWQ1" s="323"/>
      <c r="VWR1" s="323"/>
      <c r="VWS1" s="323"/>
      <c r="VWT1" s="323"/>
      <c r="VWU1" s="323"/>
      <c r="VWV1" s="323"/>
      <c r="VWW1" s="323"/>
      <c r="VWX1" s="323"/>
      <c r="VWY1" s="323"/>
      <c r="VWZ1" s="323"/>
      <c r="VXA1" s="323"/>
      <c r="VXB1" s="323"/>
      <c r="VXC1" s="323"/>
      <c r="VXD1" s="323"/>
      <c r="VXE1" s="323"/>
      <c r="VXF1" s="323"/>
      <c r="VXG1" s="323"/>
      <c r="VXH1" s="323"/>
      <c r="VXI1" s="323"/>
      <c r="VXJ1" s="323"/>
      <c r="VXK1" s="323"/>
      <c r="VXL1" s="323"/>
      <c r="VXM1" s="323"/>
      <c r="VXN1" s="323"/>
      <c r="VXO1" s="323"/>
      <c r="VXP1" s="323"/>
      <c r="VXQ1" s="323"/>
      <c r="VXR1" s="323"/>
      <c r="VXS1" s="323"/>
      <c r="VXT1" s="323"/>
      <c r="VXU1" s="323"/>
      <c r="VXV1" s="323"/>
      <c r="VXW1" s="323"/>
      <c r="VXX1" s="323"/>
      <c r="VXY1" s="323"/>
      <c r="VXZ1" s="323"/>
      <c r="VYA1" s="323"/>
      <c r="VYB1" s="323"/>
      <c r="VYC1" s="323"/>
      <c r="VYD1" s="323"/>
      <c r="VYE1" s="323"/>
      <c r="VYF1" s="323"/>
      <c r="VYG1" s="323"/>
      <c r="VYH1" s="323"/>
      <c r="VYI1" s="323"/>
      <c r="VYJ1" s="323"/>
      <c r="VYK1" s="323"/>
      <c r="VYL1" s="323"/>
      <c r="VYM1" s="323"/>
      <c r="VYN1" s="323"/>
      <c r="VYO1" s="323"/>
      <c r="VYP1" s="323"/>
      <c r="VYQ1" s="323"/>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23"/>
      <c r="WCG1" s="323"/>
      <c r="WCH1" s="323"/>
      <c r="WCI1" s="323"/>
      <c r="WCJ1" s="323"/>
      <c r="WCK1" s="323"/>
      <c r="WCL1" s="323"/>
      <c r="WCM1" s="323"/>
      <c r="WCN1" s="323"/>
      <c r="WCO1" s="323"/>
      <c r="WCP1" s="323"/>
      <c r="WCQ1" s="323"/>
      <c r="WCR1" s="323"/>
      <c r="WCS1" s="323"/>
      <c r="WCT1" s="323"/>
      <c r="WCU1" s="323"/>
      <c r="WCV1" s="323"/>
      <c r="WCW1" s="323"/>
      <c r="WCX1" s="323"/>
      <c r="WCY1" s="323"/>
      <c r="WCZ1" s="323"/>
      <c r="WDA1" s="323"/>
      <c r="WDB1" s="323"/>
      <c r="WDC1" s="323"/>
      <c r="WDD1" s="323"/>
      <c r="WDE1" s="323"/>
      <c r="WDF1" s="323"/>
      <c r="WDG1" s="323"/>
      <c r="WDH1" s="323"/>
      <c r="WDI1" s="323"/>
      <c r="WDJ1" s="323"/>
      <c r="WDK1" s="323"/>
      <c r="WDL1" s="323"/>
      <c r="WDM1" s="323"/>
      <c r="WDN1" s="323"/>
      <c r="WDO1" s="323"/>
      <c r="WDP1" s="323"/>
      <c r="WDQ1" s="323"/>
      <c r="WDR1" s="323"/>
      <c r="WDS1" s="323"/>
      <c r="WDT1" s="323"/>
      <c r="WDU1" s="323"/>
      <c r="WDV1" s="323"/>
      <c r="WDW1" s="323"/>
      <c r="WDX1" s="323"/>
      <c r="WDY1" s="323"/>
      <c r="WDZ1" s="323"/>
      <c r="WEA1" s="323"/>
      <c r="WEB1" s="323"/>
      <c r="WEC1" s="323"/>
      <c r="WED1" s="323"/>
      <c r="WEE1" s="323"/>
      <c r="WEF1" s="323"/>
      <c r="WEG1" s="323"/>
      <c r="WEH1" s="323"/>
      <c r="WEI1" s="323"/>
      <c r="WEJ1" s="323"/>
      <c r="WEK1" s="323"/>
      <c r="WEL1" s="323"/>
      <c r="WEM1" s="323"/>
      <c r="WEN1" s="323"/>
      <c r="WEO1" s="323"/>
      <c r="WEP1" s="323"/>
      <c r="WEQ1" s="323"/>
      <c r="WER1" s="323"/>
      <c r="WES1" s="323"/>
      <c r="WET1" s="323"/>
      <c r="WEU1" s="323"/>
      <c r="WEV1" s="323"/>
      <c r="WEW1" s="323"/>
      <c r="WEX1" s="323"/>
      <c r="WEY1" s="323"/>
      <c r="WEZ1" s="323"/>
      <c r="WFA1" s="323"/>
      <c r="WFB1" s="323"/>
      <c r="WFC1" s="323"/>
      <c r="WFD1" s="323"/>
      <c r="WFE1" s="323"/>
      <c r="WFF1" s="323"/>
      <c r="WFG1" s="323"/>
      <c r="WFH1" s="323"/>
      <c r="WFI1" s="323"/>
      <c r="WFJ1" s="323"/>
      <c r="WFK1" s="323"/>
      <c r="WFL1" s="323"/>
      <c r="WFM1" s="323"/>
      <c r="WFN1" s="323"/>
      <c r="WFO1" s="323"/>
      <c r="WFP1" s="323"/>
      <c r="WFQ1" s="323"/>
      <c r="WFR1" s="323"/>
      <c r="WFS1" s="323"/>
      <c r="WFT1" s="323"/>
      <c r="WFU1" s="323"/>
      <c r="WFV1" s="323"/>
      <c r="WFW1" s="323"/>
      <c r="WFX1" s="323"/>
      <c r="WFY1" s="323"/>
      <c r="WFZ1" s="323"/>
      <c r="WGA1" s="323"/>
      <c r="WGB1" s="323"/>
      <c r="WGC1" s="323"/>
      <c r="WGD1" s="323"/>
      <c r="WGE1" s="323"/>
      <c r="WGF1" s="323"/>
      <c r="WGG1" s="323"/>
      <c r="WGH1" s="323"/>
      <c r="WGI1" s="323"/>
      <c r="WGJ1" s="323"/>
      <c r="WGK1" s="323"/>
      <c r="WGL1" s="323"/>
      <c r="WGM1" s="323"/>
      <c r="WGN1" s="323"/>
      <c r="WGO1" s="323"/>
      <c r="WGP1" s="323"/>
      <c r="WGQ1" s="323"/>
      <c r="WGR1" s="323"/>
      <c r="WGS1" s="323"/>
      <c r="WGT1" s="323"/>
      <c r="WGU1" s="323"/>
      <c r="WGV1" s="323"/>
      <c r="WGW1" s="323"/>
      <c r="WGX1" s="323"/>
      <c r="WGY1" s="323"/>
      <c r="WGZ1" s="323"/>
      <c r="WHA1" s="323"/>
      <c r="WHB1" s="323"/>
      <c r="WHC1" s="323"/>
      <c r="WHD1" s="323"/>
      <c r="WHE1" s="323"/>
      <c r="WHF1" s="323"/>
      <c r="WHG1" s="323"/>
      <c r="WHH1" s="323"/>
      <c r="WHI1" s="323"/>
      <c r="WHJ1" s="323"/>
      <c r="WHK1" s="323"/>
      <c r="WHL1" s="323"/>
      <c r="WHM1" s="323"/>
      <c r="WHN1" s="323"/>
      <c r="WHO1" s="323"/>
      <c r="WHP1" s="323"/>
      <c r="WHQ1" s="323"/>
      <c r="WHR1" s="323"/>
      <c r="WHS1" s="323"/>
      <c r="WHT1" s="323"/>
      <c r="WHU1" s="323"/>
      <c r="WHV1" s="323"/>
      <c r="WHW1" s="323"/>
      <c r="WHX1" s="323"/>
      <c r="WHY1" s="323"/>
      <c r="WHZ1" s="323"/>
      <c r="WIA1" s="323"/>
      <c r="WIB1" s="323"/>
      <c r="WIC1" s="323"/>
      <c r="WID1" s="323"/>
      <c r="WIE1" s="323"/>
      <c r="WIF1" s="323"/>
      <c r="WIG1" s="323"/>
      <c r="WIH1" s="323"/>
      <c r="WII1" s="323"/>
      <c r="WIJ1" s="323"/>
      <c r="WIK1" s="323"/>
      <c r="WIL1" s="323"/>
      <c r="WIM1" s="323"/>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23"/>
      <c r="WMC1" s="323"/>
      <c r="WMD1" s="323"/>
      <c r="WME1" s="323"/>
      <c r="WMF1" s="323"/>
      <c r="WMG1" s="323"/>
      <c r="WMH1" s="323"/>
      <c r="WMI1" s="323"/>
      <c r="WMJ1" s="323"/>
      <c r="WMK1" s="323"/>
      <c r="WML1" s="323"/>
      <c r="WMM1" s="323"/>
      <c r="WMN1" s="323"/>
      <c r="WMO1" s="323"/>
      <c r="WMP1" s="323"/>
      <c r="WMQ1" s="323"/>
      <c r="WMR1" s="323"/>
      <c r="WMS1" s="323"/>
      <c r="WMT1" s="323"/>
      <c r="WMU1" s="323"/>
      <c r="WMV1" s="323"/>
      <c r="WMW1" s="323"/>
      <c r="WMX1" s="323"/>
      <c r="WMY1" s="323"/>
      <c r="WMZ1" s="323"/>
      <c r="WNA1" s="323"/>
      <c r="WNB1" s="323"/>
      <c r="WNC1" s="323"/>
      <c r="WND1" s="323"/>
      <c r="WNE1" s="323"/>
      <c r="WNF1" s="323"/>
      <c r="WNG1" s="323"/>
      <c r="WNH1" s="323"/>
      <c r="WNI1" s="323"/>
      <c r="WNJ1" s="323"/>
      <c r="WNK1" s="323"/>
      <c r="WNL1" s="323"/>
      <c r="WNM1" s="323"/>
      <c r="WNN1" s="323"/>
      <c r="WNO1" s="323"/>
      <c r="WNP1" s="323"/>
      <c r="WNQ1" s="323"/>
      <c r="WNR1" s="323"/>
      <c r="WNS1" s="323"/>
      <c r="WNT1" s="323"/>
      <c r="WNU1" s="323"/>
      <c r="WNV1" s="323"/>
      <c r="WNW1" s="323"/>
      <c r="WNX1" s="323"/>
      <c r="WNY1" s="323"/>
      <c r="WNZ1" s="323"/>
      <c r="WOA1" s="323"/>
      <c r="WOB1" s="323"/>
      <c r="WOC1" s="323"/>
      <c r="WOD1" s="323"/>
      <c r="WOE1" s="323"/>
      <c r="WOF1" s="323"/>
      <c r="WOG1" s="323"/>
      <c r="WOH1" s="323"/>
      <c r="WOI1" s="323"/>
      <c r="WOJ1" s="323"/>
      <c r="WOK1" s="323"/>
      <c r="WOL1" s="323"/>
      <c r="WOM1" s="323"/>
      <c r="WON1" s="323"/>
      <c r="WOO1" s="323"/>
      <c r="WOP1" s="323"/>
      <c r="WOQ1" s="323"/>
      <c r="WOR1" s="323"/>
      <c r="WOS1" s="323"/>
      <c r="WOT1" s="323"/>
      <c r="WOU1" s="323"/>
      <c r="WOV1" s="323"/>
      <c r="WOW1" s="323"/>
      <c r="WOX1" s="323"/>
      <c r="WOY1" s="323"/>
      <c r="WOZ1" s="323"/>
      <c r="WPA1" s="323"/>
      <c r="WPB1" s="323"/>
      <c r="WPC1" s="323"/>
      <c r="WPD1" s="323"/>
      <c r="WPE1" s="323"/>
      <c r="WPF1" s="323"/>
      <c r="WPG1" s="323"/>
      <c r="WPH1" s="323"/>
      <c r="WPI1" s="323"/>
      <c r="WPJ1" s="323"/>
      <c r="WPK1" s="323"/>
      <c r="WPL1" s="323"/>
      <c r="WPM1" s="323"/>
      <c r="WPN1" s="323"/>
      <c r="WPO1" s="323"/>
      <c r="WPP1" s="323"/>
      <c r="WPQ1" s="323"/>
      <c r="WPR1" s="323"/>
      <c r="WPS1" s="323"/>
      <c r="WPT1" s="323"/>
      <c r="WPU1" s="323"/>
      <c r="WPV1" s="323"/>
      <c r="WPW1" s="323"/>
      <c r="WPX1" s="323"/>
      <c r="WPY1" s="323"/>
      <c r="WPZ1" s="323"/>
      <c r="WQA1" s="323"/>
      <c r="WQB1" s="323"/>
      <c r="WQC1" s="323"/>
      <c r="WQD1" s="323"/>
      <c r="WQE1" s="323"/>
      <c r="WQF1" s="323"/>
      <c r="WQG1" s="323"/>
      <c r="WQH1" s="323"/>
      <c r="WQI1" s="323"/>
      <c r="WQJ1" s="323"/>
      <c r="WQK1" s="323"/>
      <c r="WQL1" s="323"/>
      <c r="WQM1" s="323"/>
      <c r="WQN1" s="323"/>
      <c r="WQO1" s="323"/>
      <c r="WQP1" s="323"/>
      <c r="WQQ1" s="323"/>
      <c r="WQR1" s="323"/>
      <c r="WQS1" s="323"/>
      <c r="WQT1" s="323"/>
      <c r="WQU1" s="323"/>
      <c r="WQV1" s="323"/>
      <c r="WQW1" s="323"/>
      <c r="WQX1" s="323"/>
      <c r="WQY1" s="323"/>
      <c r="WQZ1" s="323"/>
      <c r="WRA1" s="323"/>
      <c r="WRB1" s="323"/>
      <c r="WRC1" s="323"/>
      <c r="WRD1" s="323"/>
      <c r="WRE1" s="323"/>
      <c r="WRF1" s="323"/>
      <c r="WRG1" s="323"/>
      <c r="WRH1" s="323"/>
      <c r="WRI1" s="323"/>
      <c r="WRJ1" s="323"/>
      <c r="WRK1" s="323"/>
      <c r="WRL1" s="323"/>
      <c r="WRM1" s="323"/>
      <c r="WRN1" s="323"/>
      <c r="WRO1" s="323"/>
      <c r="WRP1" s="323"/>
      <c r="WRQ1" s="323"/>
      <c r="WRR1" s="323"/>
      <c r="WRS1" s="323"/>
      <c r="WRT1" s="323"/>
      <c r="WRU1" s="323"/>
      <c r="WRV1" s="323"/>
      <c r="WRW1" s="323"/>
      <c r="WRX1" s="323"/>
      <c r="WRY1" s="323"/>
      <c r="WRZ1" s="323"/>
      <c r="WSA1" s="323"/>
      <c r="WSB1" s="323"/>
      <c r="WSC1" s="323"/>
      <c r="WSD1" s="323"/>
      <c r="WSE1" s="323"/>
      <c r="WSF1" s="323"/>
      <c r="WSG1" s="323"/>
      <c r="WSH1" s="323"/>
      <c r="WSI1" s="323"/>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341</v>
      </c>
      <c r="C4" s="37" t="s">
        <v>342</v>
      </c>
      <c r="D4" s="37" t="s">
        <v>343</v>
      </c>
      <c r="E4" s="36" t="s">
        <v>344</v>
      </c>
      <c r="F4" s="36" t="s">
        <v>73</v>
      </c>
      <c r="G4" s="36" t="s">
        <v>246</v>
      </c>
      <c r="H4" s="36" t="s">
        <v>345</v>
      </c>
      <c r="I4" s="36" t="s">
        <v>346</v>
      </c>
      <c r="J4" s="36" t="s">
        <v>347</v>
      </c>
      <c r="K4" s="36" t="s">
        <v>348</v>
      </c>
      <c r="L4" s="36" t="s">
        <v>349</v>
      </c>
      <c r="M4" s="36" t="s">
        <v>350</v>
      </c>
      <c r="N4" s="36" t="s">
        <v>351</v>
      </c>
      <c r="O4" s="36" t="s">
        <v>352</v>
      </c>
      <c r="P4" s="36" t="s">
        <v>353</v>
      </c>
      <c r="Q4" s="36" t="s">
        <v>344</v>
      </c>
      <c r="R4" s="58" t="s">
        <v>354</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3" t="s">
        <v>355</v>
      </c>
      <c r="C5" s="4">
        <f>+F5</f>
        <v>0</v>
      </c>
      <c r="D5" s="4">
        <f>+F5</f>
        <v>0</v>
      </c>
      <c r="E5" s="5">
        <f>COUNTIFS(Probacionistas!$AR:$AR,"&lt;&gt;"" ",Probacionistas!$AT:$AT,"Si",Probacionistas!$AR:$AR,"Asistió",Probacionistas!$R:$R,"Inscrito nuevo",Probacionistas!$F:$F,"&gt;="&amp;DATEVALUE("01/"&amp;E3&amp;"/"&amp;$E$2),Probacionistas!$F:$F,"&lt;="&amp;EOMONTH(DATEVALUE("01/"&amp;E3&amp;"/"&amp;$E$2),0))</f>
        <v>0</v>
      </c>
      <c r="F5" s="294">
        <v>0</v>
      </c>
      <c r="G5" s="295">
        <f t="shared" ref="G5:Q5" si="0">+F12</f>
        <v>10</v>
      </c>
      <c r="H5" s="295">
        <f t="shared" si="0"/>
        <v>33</v>
      </c>
      <c r="I5" s="295">
        <f t="shared" si="0"/>
        <v>44</v>
      </c>
      <c r="J5" s="295">
        <f t="shared" si="0"/>
        <v>44</v>
      </c>
      <c r="K5" s="295">
        <f t="shared" si="0"/>
        <v>44</v>
      </c>
      <c r="L5" s="295">
        <f t="shared" si="0"/>
        <v>44</v>
      </c>
      <c r="M5" s="295">
        <f t="shared" si="0"/>
        <v>44</v>
      </c>
      <c r="N5" s="295">
        <f t="shared" si="0"/>
        <v>44</v>
      </c>
      <c r="O5" s="295">
        <f t="shared" si="0"/>
        <v>44</v>
      </c>
      <c r="P5" s="295">
        <f t="shared" si="0"/>
        <v>44</v>
      </c>
      <c r="Q5" s="295">
        <f t="shared" si="0"/>
        <v>44</v>
      </c>
      <c r="R5" s="57" t="str">
        <f>+Probacionistas!$B$1</f>
        <v>Cajamarca</v>
      </c>
    </row>
    <row r="6" spans="1:16144">
      <c r="A6" s="3"/>
      <c r="B6" s="9"/>
      <c r="C6" s="4"/>
      <c r="D6" s="4"/>
      <c r="E6" s="6"/>
      <c r="F6" s="6"/>
      <c r="G6" s="6"/>
      <c r="H6" s="6"/>
      <c r="I6" s="6"/>
      <c r="J6" s="6"/>
      <c r="K6" s="6"/>
      <c r="L6" s="6"/>
      <c r="M6" s="6"/>
      <c r="N6" s="6"/>
      <c r="O6" s="6"/>
      <c r="P6" s="6"/>
      <c r="Q6" s="6"/>
      <c r="R6" s="57" t="str">
        <f>+Probacionistas!$B$1</f>
        <v>Cajamarca</v>
      </c>
    </row>
    <row r="7" spans="1:16144">
      <c r="A7" s="3">
        <v>2.8</v>
      </c>
      <c r="B7" s="296" t="s">
        <v>356</v>
      </c>
      <c r="C7" s="4">
        <f>+SUM(F7:K7)</f>
        <v>58</v>
      </c>
      <c r="D7" s="4">
        <f>+SUM(F7:Q7)</f>
        <v>58</v>
      </c>
      <c r="E7" s="8">
        <v>0</v>
      </c>
      <c r="F7" s="295">
        <f>COUNTIFS(Probacionistas!$AP:$AP,"&lt;&gt;"" ",Probacionistas!$P:$P,"Inscrito nuevo",Probacionistas!$F:$F,"&gt;="&amp;DATEVALUE("01/"&amp;F3&amp;"/"&amp;$F$2),Probacionistas!$F:$F,"&lt;="&amp;EOMONTH(DATEVALUE("01/"&amp;F3&amp;"/"&amp;$F$2),0))</f>
        <v>32</v>
      </c>
      <c r="G7" s="295">
        <f>COUNTIFS(Probacionistas!$AP:$AP,"&lt;&gt;"" ",Probacionistas!$P:$P,"Inscrito nuevo",Probacionistas!$F:$F,"&gt;="&amp;DATEVALUE("01/"&amp;G3&amp;"/"&amp;$F$2),Probacionistas!$F:$F,"&lt;="&amp;EOMONTH(DATEVALUE("01/"&amp;G3&amp;"/"&amp;$F$2),0))</f>
        <v>26</v>
      </c>
      <c r="H7" s="295">
        <f>COUNTIFS(Probacionistas!$AP:$AP,"&lt;&gt;"" ",Probacionistas!$P:$P,"Inscrito nuevo",Probacionistas!$F:$F,"&gt;="&amp;DATEVALUE("01/"&amp;H3&amp;"/"&amp;$F$2),Probacionistas!$F:$F,"&lt;="&amp;EOMONTH(DATEVALUE("01/"&amp;H3&amp;"/"&amp;$F$2),0))</f>
        <v>0</v>
      </c>
      <c r="I7" s="295">
        <f>COUNTIFS(Probacionistas!$AP:$AP,"&lt;&gt;"" ",Probacionistas!$P:$P,"Inscrito nuevo",Probacionistas!$F:$F,"&gt;="&amp;DATEVALUE("01/"&amp;I3&amp;"/"&amp;$F$2),Probacionistas!$F:$F,"&lt;="&amp;EOMONTH(DATEVALUE("01/"&amp;I3&amp;"/"&amp;$F$2),0))</f>
        <v>0</v>
      </c>
      <c r="J7" s="295">
        <f>COUNTIFS(Probacionistas!$AP:$AP,"&lt;&gt;"" ",Probacionistas!$P:$P,"Inscrito nuevo",Probacionistas!$F:$F,"&gt;="&amp;DATEVALUE("01/"&amp;J3&amp;"/"&amp;$F$2),Probacionistas!$F:$F,"&lt;="&amp;EOMONTH(DATEVALUE("01/"&amp;J3&amp;"/"&amp;$F$2),0))</f>
        <v>0</v>
      </c>
      <c r="K7" s="295">
        <f>COUNTIFS(Probacionistas!$AP:$AP,"&lt;&gt;"" ",Probacionistas!$P:$P,"Inscrito nuevo",Probacionistas!$F:$F,"&gt;="&amp;DATEVALUE("01/"&amp;K3&amp;"/"&amp;$F$2),Probacionistas!$F:$F,"&lt;="&amp;EOMONTH(DATEVALUE("01/"&amp;K3&amp;"/"&amp;$F$2),0))</f>
        <v>0</v>
      </c>
      <c r="L7" s="295">
        <f>COUNTIFS(Probacionistas!$AP:$AP,"&lt;&gt;"" ",Probacionistas!$P:$P,"Inscrito nuevo",Probacionistas!$F:$F,"&gt;="&amp;DATEVALUE("01/"&amp;L3&amp;"/"&amp;$F$2),Probacionistas!$F:$F,"&lt;="&amp;EOMONTH(DATEVALUE("01/"&amp;L3&amp;"/"&amp;$F$2),0))</f>
        <v>0</v>
      </c>
      <c r="M7" s="295">
        <f>COUNTIFS(Probacionistas!$AP:$AP,"&lt;&gt;"" ",Probacionistas!$P:$P,"Inscrito nuevo",Probacionistas!$F:$F,"&gt;="&amp;DATEVALUE("01/"&amp;M3&amp;"/"&amp;$F$2),Probacionistas!$F:$F,"&lt;="&amp;EOMONTH(DATEVALUE("01/"&amp;M3&amp;"/"&amp;$F$2),0))</f>
        <v>0</v>
      </c>
      <c r="N7" s="295">
        <f>COUNTIFS(Probacionistas!$AP:$AP,"&lt;&gt;"" ",Probacionistas!$P:$P,"Inscrito nuevo",Probacionistas!$F:$F,"&gt;="&amp;DATEVALUE("01/"&amp;N3&amp;"/"&amp;$F$2),Probacionistas!$F:$F,"&lt;="&amp;EOMONTH(DATEVALUE("01/"&amp;N3&amp;"/"&amp;$F$2),0))</f>
        <v>0</v>
      </c>
      <c r="O7" s="295">
        <f>COUNTIFS(Probacionistas!$AP:$AP,"&lt;&gt;"" ",Probacionistas!$P:$P,"Inscrito nuevo",Probacionistas!$F:$F,"&gt;="&amp;DATEVALUE("01/"&amp;O3&amp;"/"&amp;$F$2),Probacionistas!$F:$F,"&lt;="&amp;EOMONTH(DATEVALUE("01/"&amp;O3&amp;"/"&amp;$F$2),0))</f>
        <v>0</v>
      </c>
      <c r="P7" s="295">
        <f>COUNTIFS(Probacionistas!$AP:$AP,"&lt;&gt;"" ",Probacionistas!$P:$P,"Inscrito nuevo",Probacionistas!$F:$F,"&gt;="&amp;DATEVALUE("01/"&amp;P3&amp;"/"&amp;$F$2),Probacionistas!$F:$F,"&lt;="&amp;EOMONTH(DATEVALUE("01/"&amp;P3&amp;"/"&amp;$F$2),0))</f>
        <v>0</v>
      </c>
      <c r="Q7" s="295">
        <f>COUNTIFS(Probacionistas!$AP:$AP,"&lt;&gt;"" ",Probacionistas!$P:$P,"Inscrito nuevo",Probacionistas!$F:$F,"&gt;="&amp;DATEVALUE("01/"&amp;Q3&amp;"/"&amp;$F$2),Probacionistas!$F:$F,"&lt;="&amp;EOMONTH(DATEVALUE("01/"&amp;Q3&amp;"/"&amp;$F$2),0))</f>
        <v>0</v>
      </c>
      <c r="R7" s="57" t="str">
        <f>+Probacionistas!$B$1</f>
        <v>Cajamarca</v>
      </c>
      <c r="S7" s="63"/>
    </row>
    <row r="8" spans="1:16144">
      <c r="A8" s="3">
        <v>2.82</v>
      </c>
      <c r="B8" s="296" t="s">
        <v>357</v>
      </c>
      <c r="C8" s="4">
        <f ca="1">+SUM(F8:K8)</f>
        <v>80</v>
      </c>
      <c r="D8" s="4">
        <f ca="1">+SUM(F8:Q8)</f>
        <v>80</v>
      </c>
      <c r="E8" s="23">
        <f>COUNTIFS(Probacionistas!$O:$O,"&lt;&gt;"" ",Probacionistas!$AR:$AR,"Asistió",Probacionistas!$X:$X,"&gt;="&amp;DATEVALUE("01/"&amp;E3&amp;"/"&amp;$E$2),Probacionistas!$W:$W,"&lt;="&amp;EOMONTH(DATEVALUE("01/"&amp;E3&amp;"/"&amp;$E$2),0) )</f>
        <v>0</v>
      </c>
      <c r="F8" s="295">
        <f ca="1">COUNTIFS(Probacionistas!$P:$P,"Inscrito nuevo",Probacionistas!$AP:$AP,"Asistió",Probacionistas!$F:$F,"&lt;="&amp;EOMONTH(DATEVALUE("01/"&amp;F3&amp;"/"&amp;$F$2),0),Probacionistas!$V:$V,"&gt;="&amp;DATEVALUE("01/"&amp;F3&amp;"/"&amp;$F$2),Probacionistas!$N:$N, "&lt;="&amp;"28")</f>
        <v>20</v>
      </c>
      <c r="G8" s="295">
        <f ca="1">COUNTIFS(Probacionistas!$P:$P,"Inscrito nuevo",Probacionistas!$AP:$AP,"Asistió",Probacionistas!$F:$F,"&lt;="&amp;EOMONTH(DATEVALUE("01/"&amp;G3&amp;"/"&amp;$F$2),0),Probacionistas!$V:$V,"&gt;="&amp;DATEVALUE("01/"&amp;G3&amp;"/"&amp;$F$2),Probacionistas!$N:$N, "&lt;="&amp;"28")</f>
        <v>20</v>
      </c>
      <c r="H8" s="295">
        <f ca="1">COUNTIFS(Probacionistas!$P:$P,"Inscrito nuevo",Probacionistas!$AP:$AP,"Asistió",Probacionistas!$F:$F,"&lt;="&amp;EOMONTH(DATEVALUE("01/"&amp;H3&amp;"/"&amp;$F$2),0),Probacionistas!$V:$V,"&gt;="&amp;DATEVALUE("01/"&amp;H3&amp;"/"&amp;$F$2),Probacionistas!$N:$N, "&lt;="&amp;"28")</f>
        <v>20</v>
      </c>
      <c r="I8" s="295">
        <f ca="1">COUNTIFS(Probacionistas!$P:$P,"Inscrito nuevo",Probacionistas!$AP:$AP,"Asistió",Probacionistas!$F:$F,"&lt;="&amp;EOMONTH(DATEVALUE("01/"&amp;I3&amp;"/"&amp;$F$2),0),Probacionistas!$V:$V,"&gt;="&amp;DATEVALUE("01/"&amp;I3&amp;"/"&amp;$F$2),Probacionistas!$N:$N, "&lt;="&amp;"28")</f>
        <v>20</v>
      </c>
      <c r="J8" s="295">
        <f>COUNTIFS(Probacionistas!$P:$P,"Inscrito nuevo",Probacionistas!$AP:$AP,"Asistió",Probacionistas!$F:$F,"&lt;="&amp;EOMONTH(DATEVALUE("01/"&amp;J3&amp;"/"&amp;$F$2),0),Probacionistas!$V:$V,"&gt;="&amp;DATEVALUE("01/"&amp;J3&amp;"/"&amp;$F$2),Probacionistas!$N:$N, "&lt;="&amp;"28")</f>
        <v>0</v>
      </c>
      <c r="K8" s="295">
        <f>COUNTIFS(Probacionistas!$P:$P,"Inscrito nuevo",Probacionistas!$AP:$AP,"Asistió",Probacionistas!$F:$F,"&lt;="&amp;EOMONTH(DATEVALUE("01/"&amp;K3&amp;"/"&amp;$F$2),0),Probacionistas!$V:$V,"&gt;="&amp;DATEVALUE("01/"&amp;K3&amp;"/"&amp;$F$2),Probacionistas!$N:$N, "&lt;="&amp;"28")</f>
        <v>0</v>
      </c>
      <c r="L8" s="295">
        <f>COUNTIFS(Probacionistas!$P:$P,"Inscrito nuevo",Probacionistas!$AP:$AP,"Asistió",Probacionistas!$F:$F,"&lt;="&amp;EOMONTH(DATEVALUE("01/"&amp;L3&amp;"/"&amp;$F$2),0),Probacionistas!$V:$V,"&gt;="&amp;DATEVALUE("01/"&amp;L3&amp;"/"&amp;$F$2),Probacionistas!$N:$N, "&lt;="&amp;"28")</f>
        <v>0</v>
      </c>
      <c r="M8" s="295">
        <f>COUNTIFS(Probacionistas!$P:$P,"Inscrito nuevo",Probacionistas!$AP:$AP,"Asistió",Probacionistas!$F:$F,"&lt;="&amp;EOMONTH(DATEVALUE("01/"&amp;M3&amp;"/"&amp;$F$2),0),Probacionistas!$V:$V,"&gt;="&amp;DATEVALUE("01/"&amp;M3&amp;"/"&amp;$F$2),Probacionistas!$N:$N, "&lt;="&amp;"28")</f>
        <v>0</v>
      </c>
      <c r="N8" s="295">
        <f>COUNTIFS(Probacionistas!$P:$P,"Inscrito nuevo",Probacionistas!$AP:$AP,"Asistió",Probacionistas!$F:$F,"&lt;="&amp;EOMONTH(DATEVALUE("01/"&amp;N3&amp;"/"&amp;$F$2),0),Probacionistas!$V:$V,"&gt;="&amp;DATEVALUE("01/"&amp;N3&amp;"/"&amp;$F$2),Probacionistas!$N:$N, "&lt;="&amp;"28")</f>
        <v>0</v>
      </c>
      <c r="O8" s="295">
        <f>COUNTIFS(Probacionistas!$P:$P,"Inscrito nuevo",Probacionistas!$AP:$AP,"Asistió",Probacionistas!$F:$F,"&lt;="&amp;EOMONTH(DATEVALUE("01/"&amp;O3&amp;"/"&amp;$F$2),0),Probacionistas!$V:$V,"&gt;="&amp;DATEVALUE("01/"&amp;O3&amp;"/"&amp;$F$2),Probacionistas!$N:$N, "&lt;="&amp;"28")</f>
        <v>0</v>
      </c>
      <c r="P8" s="295">
        <f>COUNTIFS(Probacionistas!$P:$P,"Inscrito nuevo",Probacionistas!$AP:$AP,"Asistió",Probacionistas!$F:$F,"&lt;="&amp;EOMONTH(DATEVALUE("01/"&amp;P3&amp;"/"&amp;$F$2),0),Probacionistas!$V:$V,"&gt;="&amp;DATEVALUE("01/"&amp;P3&amp;"/"&amp;$F$2),Probacionistas!$N:$N, "&lt;="&amp;"28")</f>
        <v>0</v>
      </c>
      <c r="Q8" s="295">
        <f>COUNTIFS(Probacionistas!$P:$P,"Inscrito nuevo",Probacionistas!$AP:$AP,"Asistió",Probacionistas!$F:$F,"&lt;="&amp;EOMONTH(DATEVALUE("01/"&amp;Q3&amp;"/"&amp;$F$2),0),Probacionistas!$V:$V,"&gt;="&amp;DATEVALUE("01/"&amp;Q3&amp;"/"&amp;$F$2),Probacionistas!$N:$N, "&lt;="&amp;"28")</f>
        <v>0</v>
      </c>
      <c r="R8" s="57" t="str">
        <f>+Probacionistas!$B$1</f>
        <v>Cajamarca</v>
      </c>
    </row>
    <row r="9" spans="1:16144">
      <c r="A9" s="307"/>
      <c r="B9" s="296"/>
      <c r="C9" s="308"/>
      <c r="D9" s="308"/>
      <c r="E9" s="295"/>
      <c r="F9" s="295"/>
      <c r="G9" s="295"/>
      <c r="H9" s="295"/>
      <c r="I9" s="295"/>
      <c r="J9" s="295"/>
      <c r="K9" s="295"/>
      <c r="L9" s="295"/>
      <c r="M9" s="295"/>
      <c r="N9" s="295"/>
      <c r="O9" s="295"/>
      <c r="P9" s="295"/>
      <c r="Q9" s="295"/>
      <c r="R9" s="57" t="str">
        <f>+Probacionistas!$B$1</f>
        <v>Cajamarca</v>
      </c>
    </row>
    <row r="10" spans="1:16144">
      <c r="A10" s="297">
        <v>2.101</v>
      </c>
      <c r="B10" s="298" t="s">
        <v>358</v>
      </c>
      <c r="C10" s="4">
        <f>+SUM(F10:K10)</f>
        <v>44</v>
      </c>
      <c r="D10" s="4">
        <f>+SUM(F10:Q10)</f>
        <v>44</v>
      </c>
      <c r="E10" s="23">
        <f>COUNTIFS(Probacionistas!$F$4:$F$584,"&lt;="&amp;EOMONTH(DATEVALUE("01/"&amp;E3&amp;"/"&amp;$E$2),0),Probacionistas!$V$4:$V$584,"&gt;="&amp;DATEVALUE("01/"&amp;E3&amp;"/"&amp;$E$2),Probacionistas!$N$4:$N$584, "&lt;"&amp;"28")</f>
        <v>0</v>
      </c>
      <c r="F10" s="295">
        <f>COUNTIFS(Probacionistas!$AP:$AP,"&lt;&gt;"" ",Probacionistas!$BJ:$BJ,"ALTA",Probacionistas!$BI:$BI,"&gt;="&amp;DATEVALUE("01/"&amp;F3&amp;"/"&amp;$F$2),Probacionistas!$BI:$BI,"&lt;="&amp;EOMONTH(DATEVALUE("01/"&amp;F3&amp;"/"&amp;$F$2),0),Probacionistas!$BH:$BH,"FALSO")</f>
        <v>10</v>
      </c>
      <c r="G10" s="295">
        <f>COUNTIFS(Probacionistas!$AP:$AP,"&lt;&gt;"" ",Probacionistas!$BJ:$BJ,"ALTA",Probacionistas!$BI:$BI,"&gt;="&amp;DATEVALUE("01/"&amp;G3&amp;"/"&amp;$F$2),Probacionistas!$BI:$BI,"&lt;="&amp;EOMONTH(DATEVALUE("01/"&amp;G3&amp;"/"&amp;$F$2),0),Probacionistas!$BH:$BH,"FALSO")</f>
        <v>23</v>
      </c>
      <c r="H10" s="295">
        <f>COUNTIFS(Probacionistas!$AP:$AP,"&lt;&gt;"" ",Probacionistas!$BJ:$BJ,"ALTA",Probacionistas!$BI:$BI,"&gt;="&amp;DATEVALUE("01/"&amp;H3&amp;"/"&amp;$F$2),Probacionistas!$BI:$BI,"&lt;="&amp;EOMONTH(DATEVALUE("01/"&amp;H3&amp;"/"&amp;$F$2),0),Probacionistas!$BH:$BH,"FALSO")</f>
        <v>11</v>
      </c>
      <c r="I10" s="295">
        <f>COUNTIFS(Probacionistas!$AP:$AP,"&lt;&gt;"" ",Probacionistas!$BJ:$BJ,"ALTA",Probacionistas!$BI:$BI,"&gt;="&amp;DATEVALUE("01/"&amp;I3&amp;"/"&amp;$F$2),Probacionistas!$BI:$BI,"&lt;="&amp;EOMONTH(DATEVALUE("01/"&amp;I3&amp;"/"&amp;$F$2),0),Probacionistas!$BH:$BH,"FALSO")</f>
        <v>0</v>
      </c>
      <c r="J10" s="295">
        <f>COUNTIFS(Probacionistas!$AP:$AP,"&lt;&gt;"" ",Probacionistas!$BJ:$BJ,"ALTA",Probacionistas!$BI:$BI,"&gt;="&amp;DATEVALUE("01/"&amp;J3&amp;"/"&amp;$F$2),Probacionistas!$BI:$BI,"&lt;="&amp;EOMONTH(DATEVALUE("01/"&amp;J3&amp;"/"&amp;$F$2),0),Probacionistas!$BH:$BH,"FALSO")</f>
        <v>0</v>
      </c>
      <c r="K10" s="295">
        <f>COUNTIFS(Probacionistas!$AP:$AP,"&lt;&gt;"" ",Probacionistas!$BJ:$BJ,"ALTA",Probacionistas!$BI:$BI,"&gt;="&amp;DATEVALUE("01/"&amp;K3&amp;"/"&amp;$F$2),Probacionistas!$BI:$BI,"&lt;="&amp;EOMONTH(DATEVALUE("01/"&amp;K3&amp;"/"&amp;$F$2),0),Probacionistas!$BH:$BH,"FALSO")</f>
        <v>0</v>
      </c>
      <c r="L10" s="295">
        <f>COUNTIFS(Probacionistas!$AP:$AP,"&lt;&gt;"" ",Probacionistas!$BJ:$BJ,"ALTA",Probacionistas!$BI:$BI,"&gt;="&amp;DATEVALUE("01/"&amp;L3&amp;"/"&amp;$F$2),Probacionistas!$BI:$BI,"&lt;="&amp;EOMONTH(DATEVALUE("01/"&amp;L3&amp;"/"&amp;$F$2),0),Probacionistas!$BH:$BH,"FALSO")</f>
        <v>0</v>
      </c>
      <c r="M10" s="295">
        <f>COUNTIFS(Probacionistas!$AP:$AP,"&lt;&gt;"" ",Probacionistas!$BJ:$BJ,"ALTA",Probacionistas!$BI:$BI,"&gt;="&amp;DATEVALUE("01/"&amp;M3&amp;"/"&amp;$F$2),Probacionistas!$BI:$BI,"&lt;="&amp;EOMONTH(DATEVALUE("01/"&amp;M3&amp;"/"&amp;$F$2),0),Probacionistas!$BH:$BH,"FALSO")</f>
        <v>0</v>
      </c>
      <c r="N10" s="295">
        <f>COUNTIFS(Probacionistas!$AP:$AP,"&lt;&gt;"" ",Probacionistas!$BJ:$BJ,"ALTA",Probacionistas!$BI:$BI,"&gt;="&amp;DATEVALUE("01/"&amp;N3&amp;"/"&amp;$F$2),Probacionistas!$BI:$BI,"&lt;="&amp;EOMONTH(DATEVALUE("01/"&amp;N3&amp;"/"&amp;$F$2),0),Probacionistas!$BH:$BH,"FALSO")</f>
        <v>0</v>
      </c>
      <c r="O10" s="295">
        <f>COUNTIFS(Probacionistas!$AP:$AP,"&lt;&gt;"" ",Probacionistas!$BJ:$BJ,"ALTA",Probacionistas!$BI:$BI,"&gt;="&amp;DATEVALUE("01/"&amp;O3&amp;"/"&amp;$F$2),Probacionistas!$BI:$BI,"&lt;="&amp;EOMONTH(DATEVALUE("01/"&amp;O3&amp;"/"&amp;$F$2),0),Probacionistas!$BH:$BH,"FALSO")</f>
        <v>0</v>
      </c>
      <c r="P10" s="295">
        <f>COUNTIFS(Probacionistas!$AP:$AP,"&lt;&gt;"" ",Probacionistas!$BJ:$BJ,"ALTA",Probacionistas!$BI:$BI,"&gt;="&amp;DATEVALUE("01/"&amp;P3&amp;"/"&amp;$F$2),Probacionistas!$BI:$BI,"&lt;="&amp;EOMONTH(DATEVALUE("01/"&amp;P3&amp;"/"&amp;$F$2),0),Probacionistas!$BH:$BH,"FALSO")</f>
        <v>0</v>
      </c>
      <c r="Q10" s="295">
        <f>COUNTIFS(Probacionistas!$AP:$AP,"&lt;&gt;"" ",Probacionistas!$BJ:$BJ,"ALTA",Probacionistas!$BI:$BI,"&gt;="&amp;DATEVALUE("01/"&amp;Q3&amp;"/"&amp;$F$2),Probacionistas!$BI:$BI,"&lt;="&amp;EOMONTH(DATEVALUE("01/"&amp;Q3&amp;"/"&amp;$F$2),0),Probacionistas!$BH:$BH,"FALSO")</f>
        <v>0</v>
      </c>
      <c r="R10" s="57" t="str">
        <f>+Probacionistas!$B$1</f>
        <v>Cajamarca</v>
      </c>
    </row>
    <row r="11" spans="1:16144">
      <c r="A11" s="297">
        <v>2.11</v>
      </c>
      <c r="B11" s="299" t="s">
        <v>359</v>
      </c>
      <c r="C11" s="4">
        <f>+SUM(F11:K11)</f>
        <v>0</v>
      </c>
      <c r="D11" s="4">
        <f>+SUM(F11:Q11)</f>
        <v>0</v>
      </c>
      <c r="E11" s="23"/>
      <c r="F11" s="295">
        <f>COUNTIFS(Probacionistas!$AP:$AP,"&lt;&gt;"" ",Probacionistas!$BH:$BH,"VERDADERO",Probacionistas!$AO:$AO,"&gt;="&amp;DATEVALUE("01/"&amp;F3&amp;"/"&amp;$F$2),Probacionistas!$AO:$AO,"&lt;="&amp;EOMONTH(DATEVALUE("01/"&amp;F3&amp;"/"&amp;$F$2),0))</f>
        <v>0</v>
      </c>
      <c r="G11" s="295">
        <f>COUNTIFS(Probacionistas!$AP:$AP,"&lt;&gt;"" ",Probacionistas!$BH:$BH,"VERDADERO",Probacionistas!$AO:$AO,"&gt;="&amp;DATEVALUE("01/"&amp;G3&amp;"/"&amp;$F$2),Probacionistas!$AO:$AO,"&lt;="&amp;EOMONTH(DATEVALUE("01/"&amp;G3&amp;"/"&amp;$F$2),0))</f>
        <v>0</v>
      </c>
      <c r="H11" s="295">
        <f>COUNTIFS(Probacionistas!$AP:$AP,"&lt;&gt;"" ",Probacionistas!$BH:$BH,"VERDADERO",Probacionistas!$AO:$AO,"&gt;="&amp;DATEVALUE("01/"&amp;H3&amp;"/"&amp;$F$2),Probacionistas!$AO:$AO,"&lt;="&amp;EOMONTH(DATEVALUE("01/"&amp;H3&amp;"/"&amp;$F$2),0))</f>
        <v>0</v>
      </c>
      <c r="I11" s="295">
        <f>COUNTIFS(Probacionistas!$AP:$AP,"&lt;&gt;"" ",Probacionistas!$BH:$BH,"VERDADERO",Probacionistas!$AO:$AO,"&gt;="&amp;DATEVALUE("01/"&amp;I3&amp;"/"&amp;$F$2),Probacionistas!$AO:$AO,"&lt;="&amp;EOMONTH(DATEVALUE("01/"&amp;I3&amp;"/"&amp;$F$2),0))</f>
        <v>0</v>
      </c>
      <c r="J11" s="295">
        <f>COUNTIFS(Probacionistas!$AP:$AP,"&lt;&gt;"" ",Probacionistas!$BH:$BH,"VERDADERO",Probacionistas!$AO:$AO,"&gt;="&amp;DATEVALUE("01/"&amp;J3&amp;"/"&amp;$F$2),Probacionistas!$AO:$AO,"&lt;="&amp;EOMONTH(DATEVALUE("01/"&amp;J3&amp;"/"&amp;$F$2),0))</f>
        <v>0</v>
      </c>
      <c r="K11" s="295">
        <f>COUNTIFS(Probacionistas!$AP:$AP,"&lt;&gt;"" ",Probacionistas!$BH:$BH,"VERDADERO",Probacionistas!$AO:$AO,"&gt;="&amp;DATEVALUE("01/"&amp;K3&amp;"/"&amp;$F$2),Probacionistas!$AO:$AO,"&lt;="&amp;EOMONTH(DATEVALUE("01/"&amp;K3&amp;"/"&amp;$F$2),0))</f>
        <v>0</v>
      </c>
      <c r="L11" s="295">
        <f>COUNTIFS(Probacionistas!$AP:$AP,"&lt;&gt;"" ",Probacionistas!$BH:$BH,"VERDADERO",Probacionistas!$AO:$AO,"&gt;="&amp;DATEVALUE("01/"&amp;L3&amp;"/"&amp;$F$2),Probacionistas!$AO:$AO,"&lt;="&amp;EOMONTH(DATEVALUE("01/"&amp;L3&amp;"/"&amp;$F$2),0))</f>
        <v>0</v>
      </c>
      <c r="M11" s="295">
        <f>COUNTIFS(Probacionistas!$AP:$AP,"&lt;&gt;"" ",Probacionistas!$BH:$BH,"VERDADERO",Probacionistas!$AO:$AO,"&gt;="&amp;DATEVALUE("01/"&amp;M3&amp;"/"&amp;$F$2),Probacionistas!$AO:$AO,"&lt;="&amp;EOMONTH(DATEVALUE("01/"&amp;M3&amp;"/"&amp;$F$2),0))</f>
        <v>0</v>
      </c>
      <c r="N11" s="295">
        <f>COUNTIFS(Probacionistas!$AP:$AP,"&lt;&gt;"" ",Probacionistas!$BH:$BH,"VERDADERO",Probacionistas!$AO:$AO,"&gt;="&amp;DATEVALUE("01/"&amp;N3&amp;"/"&amp;$F$2),Probacionistas!$AO:$AO,"&lt;="&amp;EOMONTH(DATEVALUE("01/"&amp;N3&amp;"/"&amp;$F$2),0))</f>
        <v>0</v>
      </c>
      <c r="O11" s="295">
        <f>COUNTIFS(Probacionistas!$AP:$AP,"&lt;&gt;"" ",Probacionistas!$BH:$BH,"VERDADERO",Probacionistas!$AO:$AO,"&gt;="&amp;DATEVALUE("01/"&amp;O3&amp;"/"&amp;$F$2),Probacionistas!$AO:$AO,"&lt;="&amp;EOMONTH(DATEVALUE("01/"&amp;O3&amp;"/"&amp;$F$2),0))</f>
        <v>0</v>
      </c>
      <c r="P11" s="295">
        <f>COUNTIFS(Probacionistas!$AP:$AP,"&lt;&gt;"" ",Probacionistas!$BH:$BH,"VERDADERO",Probacionistas!$AO:$AO,"&gt;="&amp;DATEVALUE("01/"&amp;P3&amp;"/"&amp;$F$2),Probacionistas!$AO:$AO,"&lt;="&amp;EOMONTH(DATEVALUE("01/"&amp;P3&amp;"/"&amp;$F$2),0))</f>
        <v>0</v>
      </c>
      <c r="Q11" s="295">
        <f>COUNTIFS(Probacionistas!$AP:$AP,"&lt;&gt;"" ",Probacionistas!$BH:$BH,"VERDADERO",Probacionistas!$AO:$AO,"&gt;="&amp;DATEVALUE("01/"&amp;Q3&amp;"/"&amp;$F$2),Probacionistas!$AO:$AO,"&lt;="&amp;EOMONTH(DATEVALUE("01/"&amp;Q3&amp;"/"&amp;$F$2),0))</f>
        <v>0</v>
      </c>
      <c r="R11" s="57" t="str">
        <f>+Probacionistas!$B$1</f>
        <v>Cajamarca</v>
      </c>
    </row>
    <row r="12" spans="1:16144">
      <c r="A12" s="297">
        <v>2.12</v>
      </c>
      <c r="B12" s="300" t="s">
        <v>360</v>
      </c>
      <c r="C12" s="4">
        <f>+C5+C10-C11-C13</f>
        <v>44</v>
      </c>
      <c r="D12" s="4">
        <f>+D5+D10-D11-D13</f>
        <v>44</v>
      </c>
      <c r="E12" s="23"/>
      <c r="F12" s="295">
        <f t="shared" ref="F12:Q12" si="1">+F5+F10-F11-F13</f>
        <v>10</v>
      </c>
      <c r="G12" s="295">
        <f t="shared" si="1"/>
        <v>33</v>
      </c>
      <c r="H12" s="295">
        <f t="shared" si="1"/>
        <v>44</v>
      </c>
      <c r="I12" s="295">
        <f t="shared" si="1"/>
        <v>44</v>
      </c>
      <c r="J12" s="295">
        <f t="shared" si="1"/>
        <v>44</v>
      </c>
      <c r="K12" s="295">
        <f t="shared" si="1"/>
        <v>44</v>
      </c>
      <c r="L12" s="295">
        <f t="shared" si="1"/>
        <v>44</v>
      </c>
      <c r="M12" s="295">
        <f t="shared" si="1"/>
        <v>44</v>
      </c>
      <c r="N12" s="295">
        <f t="shared" si="1"/>
        <v>44</v>
      </c>
      <c r="O12" s="295">
        <f t="shared" si="1"/>
        <v>44</v>
      </c>
      <c r="P12" s="295">
        <f t="shared" si="1"/>
        <v>44</v>
      </c>
      <c r="Q12" s="295">
        <f t="shared" si="1"/>
        <v>44</v>
      </c>
      <c r="R12" s="57" t="str">
        <f>+Probacionistas!$B$1</f>
        <v>Cajamarca</v>
      </c>
    </row>
    <row r="13" spans="1:16144">
      <c r="A13" s="297">
        <v>2.13</v>
      </c>
      <c r="B13" s="300" t="s">
        <v>361</v>
      </c>
      <c r="C13" s="4">
        <f>+SUM(F13:K13)</f>
        <v>0</v>
      </c>
      <c r="D13" s="4">
        <f>+SUM(F13:Q13)</f>
        <v>0</v>
      </c>
      <c r="E13" s="23"/>
      <c r="F13" s="295">
        <f>COUNTIFS(Probacionistas!$AR:$AR,"SI",Probacionistas!$BJ:$BJ,"ALTA",Probacionistas!$BK:$BK,"&gt;="&amp;DATEVALUE("01/"&amp;F3&amp;"/"&amp;$F$2),Probacionistas!$BK:$BK,"&lt;="&amp;EOMONTH(DATEVALUE("01/"&amp;F3&amp;"/"&amp;$F$2),0))</f>
        <v>0</v>
      </c>
      <c r="G13" s="295">
        <f>COUNTIFS(Probacionistas!$AR:$AR,"SI",Probacionistas!$BJ:$BJ,"ALTA",Probacionistas!$BK:$BK,"&gt;="&amp;DATEVALUE("01/"&amp;G3&amp;"/"&amp;$F$2),Probacionistas!$BK:$BK,"&lt;="&amp;EOMONTH(DATEVALUE("01/"&amp;G3&amp;"/"&amp;$F$2),0))</f>
        <v>0</v>
      </c>
      <c r="H13" s="295">
        <f>COUNTIFS(Probacionistas!$AR:$AR,"SI",Probacionistas!$BJ:$BJ,"ALTA",Probacionistas!$BK:$BK,"&gt;="&amp;DATEVALUE("01/"&amp;H3&amp;"/"&amp;$F$2),Probacionistas!$BK:$BK,"&lt;="&amp;EOMONTH(DATEVALUE("01/"&amp;H3&amp;"/"&amp;$F$2),0))</f>
        <v>0</v>
      </c>
      <c r="I13" s="295">
        <f>COUNTIFS(Probacionistas!$AR:$AR,"SI",Probacionistas!$BJ:$BJ,"ALTA",Probacionistas!$BK:$BK,"&gt;="&amp;DATEVALUE("01/"&amp;I3&amp;"/"&amp;$F$2),Probacionistas!$BK:$BK,"&lt;="&amp;EOMONTH(DATEVALUE("01/"&amp;I3&amp;"/"&amp;$F$2),0))</f>
        <v>0</v>
      </c>
      <c r="J13" s="295">
        <f>COUNTIFS(Probacionistas!$AR:$AR,"SI",Probacionistas!$BJ:$BJ,"ALTA",Probacionistas!$BK:$BK,"&gt;="&amp;DATEVALUE("01/"&amp;J3&amp;"/"&amp;$F$2),Probacionistas!$BK:$BK,"&lt;="&amp;EOMONTH(DATEVALUE("01/"&amp;J3&amp;"/"&amp;$F$2),0))</f>
        <v>0</v>
      </c>
      <c r="K13" s="295">
        <f>COUNTIFS(Probacionistas!$AR:$AR,"SI",Probacionistas!$BJ:$BJ,"ALTA",Probacionistas!$BK:$BK,"&gt;="&amp;DATEVALUE("01/"&amp;K3&amp;"/"&amp;$F$2),Probacionistas!$BK:$BK,"&lt;="&amp;EOMONTH(DATEVALUE("01/"&amp;K3&amp;"/"&amp;$F$2),0))</f>
        <v>0</v>
      </c>
      <c r="L13" s="295">
        <f>COUNTIFS(Probacionistas!$AR:$AR,"SI",Probacionistas!$BJ:$BJ,"ALTA",Probacionistas!$BK:$BK,"&gt;="&amp;DATEVALUE("01/"&amp;L3&amp;"/"&amp;$F$2),Probacionistas!$BK:$BK,"&lt;="&amp;EOMONTH(DATEVALUE("01/"&amp;L3&amp;"/"&amp;$F$2),0))</f>
        <v>0</v>
      </c>
      <c r="M13" s="295">
        <f>COUNTIFS(Probacionistas!$AR:$AR,"SI",Probacionistas!$BJ:$BJ,"ALTA",Probacionistas!$BK:$BK,"&gt;="&amp;DATEVALUE("01/"&amp;M3&amp;"/"&amp;$F$2),Probacionistas!$BK:$BK,"&lt;="&amp;EOMONTH(DATEVALUE("01/"&amp;M3&amp;"/"&amp;$F$2),0))</f>
        <v>0</v>
      </c>
      <c r="N13" s="295">
        <f>COUNTIFS(Probacionistas!$AR:$AR,"SI",Probacionistas!$BJ:$BJ,"ALTA",Probacionistas!$BK:$BK,"&gt;="&amp;DATEVALUE("01/"&amp;N3&amp;"/"&amp;$F$2),Probacionistas!$BK:$BK,"&lt;="&amp;EOMONTH(DATEVALUE("01/"&amp;N3&amp;"/"&amp;$F$2),0))</f>
        <v>0</v>
      </c>
      <c r="O13" s="295">
        <f>COUNTIFS(Probacionistas!$AR:$AR,"SI",Probacionistas!$BJ:$BJ,"ALTA",Probacionistas!$BK:$BK,"&gt;="&amp;DATEVALUE("01/"&amp;O3&amp;"/"&amp;$F$2),Probacionistas!$BK:$BK,"&lt;="&amp;EOMONTH(DATEVALUE("01/"&amp;O3&amp;"/"&amp;$F$2),0))</f>
        <v>0</v>
      </c>
      <c r="P13" s="295">
        <f>COUNTIFS(Probacionistas!$AR:$AR,"SI",Probacionistas!$BJ:$BJ,"ALTA",Probacionistas!$BK:$BK,"&gt;="&amp;DATEVALUE("01/"&amp;P3&amp;"/"&amp;$F$2),Probacionistas!$BK:$BK,"&lt;="&amp;EOMONTH(DATEVALUE("01/"&amp;P3&amp;"/"&amp;$F$2),0))</f>
        <v>0</v>
      </c>
      <c r="Q13" s="295">
        <f>COUNTIFS(Probacionistas!$AR:$AR,"SI",Probacionistas!$BJ:$BJ,"ALTA",Probacionistas!$BK:$BK,"&gt;="&amp;DATEVALUE("01/"&amp;Q3&amp;"/"&amp;$F$2),Probacionistas!$BK:$BK,"&lt;="&amp;EOMONTH(DATEVALUE("01/"&amp;Q3&amp;"/"&amp;$F$2),0))</f>
        <v>0</v>
      </c>
      <c r="R13" s="57" t="str">
        <f>+Probacionistas!$B$1</f>
        <v>Cajamarca</v>
      </c>
    </row>
    <row r="14" spans="1:16144">
      <c r="A14" s="297">
        <v>2.14</v>
      </c>
      <c r="B14" s="300" t="s">
        <v>362</v>
      </c>
      <c r="C14" s="301">
        <f>IFERROR(C13/(C5+C10),0)</f>
        <v>0</v>
      </c>
      <c r="D14" s="301">
        <f>IFERROR(D13/(D5+D10),0)</f>
        <v>0</v>
      </c>
      <c r="E14" s="23"/>
      <c r="F14" s="302">
        <f t="shared" ref="F14:Q14" si="2">IFERROR(F13/(F5+F10),0)</f>
        <v>0</v>
      </c>
      <c r="G14" s="302">
        <f t="shared" si="2"/>
        <v>0</v>
      </c>
      <c r="H14" s="302">
        <f t="shared" si="2"/>
        <v>0</v>
      </c>
      <c r="I14" s="302">
        <f t="shared" si="2"/>
        <v>0</v>
      </c>
      <c r="J14" s="302">
        <f t="shared" si="2"/>
        <v>0</v>
      </c>
      <c r="K14" s="302">
        <f t="shared" si="2"/>
        <v>0</v>
      </c>
      <c r="L14" s="302">
        <f t="shared" si="2"/>
        <v>0</v>
      </c>
      <c r="M14" s="302">
        <f t="shared" si="2"/>
        <v>0</v>
      </c>
      <c r="N14" s="302">
        <f t="shared" si="2"/>
        <v>0</v>
      </c>
      <c r="O14" s="302">
        <f t="shared" si="2"/>
        <v>0</v>
      </c>
      <c r="P14" s="302">
        <f t="shared" si="2"/>
        <v>0</v>
      </c>
      <c r="Q14" s="302">
        <f t="shared" si="2"/>
        <v>0</v>
      </c>
      <c r="R14" s="57" t="str">
        <f>+Probacionistas!$B$1</f>
        <v>Cajamarca</v>
      </c>
    </row>
    <row r="15" spans="1:16144">
      <c r="A15" s="297">
        <v>2.15</v>
      </c>
      <c r="B15" s="300" t="s">
        <v>363</v>
      </c>
      <c r="C15" s="301">
        <f>IFERROR(C11/(C5+C10),0)</f>
        <v>0</v>
      </c>
      <c r="D15" s="301">
        <f>IFERROR(D11/(D5+D10),0)</f>
        <v>0</v>
      </c>
      <c r="E15" s="23"/>
      <c r="F15" s="302">
        <f t="shared" ref="F15:Q15" si="3">IFERROR(F11/(F5+F10),0)</f>
        <v>0</v>
      </c>
      <c r="G15" s="302">
        <f t="shared" si="3"/>
        <v>0</v>
      </c>
      <c r="H15" s="302">
        <f t="shared" si="3"/>
        <v>0</v>
      </c>
      <c r="I15" s="302">
        <f t="shared" si="3"/>
        <v>0</v>
      </c>
      <c r="J15" s="302">
        <f t="shared" si="3"/>
        <v>0</v>
      </c>
      <c r="K15" s="302">
        <f t="shared" si="3"/>
        <v>0</v>
      </c>
      <c r="L15" s="302">
        <f t="shared" si="3"/>
        <v>0</v>
      </c>
      <c r="M15" s="302">
        <f t="shared" si="3"/>
        <v>0</v>
      </c>
      <c r="N15" s="302">
        <f t="shared" si="3"/>
        <v>0</v>
      </c>
      <c r="O15" s="302">
        <f t="shared" si="3"/>
        <v>0</v>
      </c>
      <c r="P15" s="302">
        <f t="shared" si="3"/>
        <v>0</v>
      </c>
      <c r="Q15" s="302">
        <f t="shared" si="3"/>
        <v>0</v>
      </c>
      <c r="R15" s="57" t="str">
        <f>+Probacionistas!$B$1</f>
        <v>Cajamarca</v>
      </c>
    </row>
    <row r="16" spans="1:16144">
      <c r="A16" s="297">
        <v>2.16</v>
      </c>
      <c r="B16" s="296" t="s">
        <v>364</v>
      </c>
      <c r="C16" s="4">
        <f>+SUM(E16:L16)</f>
        <v>36</v>
      </c>
      <c r="D16" s="4">
        <f>+SUM(E16:Q16)</f>
        <v>36</v>
      </c>
      <c r="E16" s="23"/>
      <c r="F16" s="295"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3</v>
      </c>
      <c r="G16" s="295"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9</v>
      </c>
      <c r="H16" s="295"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9</v>
      </c>
      <c r="I16" s="295"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9</v>
      </c>
      <c r="J16" s="295"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6</v>
      </c>
      <c r="K16" s="295"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5"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5"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5"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5"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5"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5"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7" t="str">
        <f>+Probacionistas!$B$1</f>
        <v>Cajamarca</v>
      </c>
    </row>
    <row r="17" spans="1:18">
      <c r="A17" s="303">
        <v>1</v>
      </c>
      <c r="B17" s="296" t="s">
        <v>365</v>
      </c>
      <c r="C17" s="4">
        <f>+SUM(F17:K17)</f>
        <v>9</v>
      </c>
      <c r="D17" s="4">
        <f>+SUM(F17:Q17)</f>
        <v>9</v>
      </c>
      <c r="E17" s="23"/>
      <c r="F17" s="295"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3</v>
      </c>
      <c r="G17" s="295"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6</v>
      </c>
      <c r="H17" s="295"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5"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5"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5"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5"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5"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5"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5"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5"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5"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7" t="str">
        <f>+Probacionistas!$B$1</f>
        <v>Cajamarca</v>
      </c>
    </row>
    <row r="18" spans="1:18">
      <c r="A18" s="297">
        <v>2.17</v>
      </c>
      <c r="B18" s="304" t="s">
        <v>366</v>
      </c>
      <c r="C18" s="4">
        <f>+SUM(F18:K18)</f>
        <v>9</v>
      </c>
      <c r="D18" s="4">
        <f>+SUM(F18:Q18)</f>
        <v>9</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5" cm="1">
        <f t="array" ref="F18">IFERROR(ROWS(_xlfn.UNIQUE(_xlfn._xlws.FILTER(_xlfn.VSTACK(Tabla1[Ética], Tabla1[Soc - FH]),
      (MONTH(_xlfn.VSTACK(Tabla1[Fecha Inicio grupo], Tabla1[Fecha Inicio grupo])) = MONTH(DATEVALUE("01/"&amp;F3&amp;"/"&amp;$F$2))    ) * (_xlfn.VSTACK(Tabla1[Ética], Tabla1[Soc - FH]) &lt;&gt; "")))),0)</f>
        <v>3</v>
      </c>
      <c r="G18" s="295" cm="1">
        <f t="array" ref="G18">IFERROR(ROWS(_xlfn.UNIQUE(_xlfn._xlws.FILTER(_xlfn.VSTACK(Tabla1[Ética], Tabla1[Soc - FH]),
      (MONTH(_xlfn.VSTACK(Tabla1[Fecha Inicio grupo], Tabla1[Fecha Inicio grupo])) = MONTH(DATEVALUE("01/"&amp;G3&amp;"/"&amp;$F$2))    ) * (_xlfn.VSTACK(Tabla1[Ética], Tabla1[Soc - FH]) &lt;&gt; "")))),0)</f>
        <v>6</v>
      </c>
      <c r="H18" s="295" cm="1">
        <f t="array" ref="H18">IFERROR(ROWS(_xlfn.UNIQUE(_xlfn._xlws.FILTER(_xlfn.VSTACK(Tabla1[Ética], Tabla1[Soc - FH]),
      (MONTH(_xlfn.VSTACK(Tabla1[Fecha Inicio grupo], Tabla1[Fecha Inicio grupo])) = MONTH(DATEVALUE("01/"&amp;H3&amp;"/"&amp;$F$2))    ) * (_xlfn.VSTACK(Tabla1[Ética], Tabla1[Soc - FH]) &lt;&gt; "")))),0)</f>
        <v>0</v>
      </c>
      <c r="I18" s="295" cm="1">
        <f t="array" ref="I18">IFERROR(ROWS(_xlfn.UNIQUE(_xlfn._xlws.FILTER(_xlfn.VSTACK(Tabla1[Ética], Tabla1[Soc - FH]),
      (MONTH(_xlfn.VSTACK(Tabla1[Fecha Inicio grupo], Tabla1[Fecha Inicio grupo])) = MONTH(DATEVALUE("01/"&amp;I3&amp;"/"&amp;$F$2))    ) * (_xlfn.VSTACK(Tabla1[Ética], Tabla1[Soc - FH]) &lt;&gt; "")))),0)</f>
        <v>0</v>
      </c>
      <c r="J18" s="295" cm="1">
        <f t="array" ref="J18">IFERROR(ROWS(_xlfn.UNIQUE(_xlfn._xlws.FILTER(_xlfn.VSTACK(Tabla1[Ética], Tabla1[Soc - FH]),
      (MONTH(_xlfn.VSTACK(Tabla1[Fecha Inicio grupo], Tabla1[Fecha Inicio grupo])) = MONTH(DATEVALUE("01/"&amp;J3&amp;"/"&amp;$F$2))    ) * (_xlfn.VSTACK(Tabla1[Ética], Tabla1[Soc - FH]) &lt;&gt; "")))),0)</f>
        <v>0</v>
      </c>
      <c r="K18" s="295" cm="1">
        <f t="array" ref="K18">IFERROR(ROWS(_xlfn.UNIQUE(_xlfn._xlws.FILTER(_xlfn.VSTACK(Tabla1[Ética], Tabla1[Soc - FH]),
      (MONTH(_xlfn.VSTACK(Tabla1[Fecha Inicio grupo], Tabla1[Fecha Inicio grupo])) = MONTH(DATEVALUE("01/"&amp;K3&amp;"/"&amp;$F$2))    ) * (_xlfn.VSTACK(Tabla1[Ética], Tabla1[Soc - FH]) &lt;&gt; "")))),0)</f>
        <v>0</v>
      </c>
      <c r="L18" s="295" cm="1">
        <f t="array" ref="L18">IFERROR(ROWS(_xlfn.UNIQUE(_xlfn._xlws.FILTER(_xlfn.VSTACK(Tabla1[Ética], Tabla1[Soc - FH]),
      (MONTH(_xlfn.VSTACK(Tabla1[Fecha Inicio grupo], Tabla1[Fecha Inicio grupo])) = MONTH(DATEVALUE("01/"&amp;L3&amp;"/"&amp;$F$2))    ) * (_xlfn.VSTACK(Tabla1[Ética], Tabla1[Soc - FH]) &lt;&gt; "")))),0)</f>
        <v>0</v>
      </c>
      <c r="M18" s="295" cm="1">
        <f t="array" ref="M18">IFERROR(ROWS(_xlfn.UNIQUE(_xlfn._xlws.FILTER(_xlfn.VSTACK(Tabla1[Ética], Tabla1[Soc - FH]),
      (MONTH(_xlfn.VSTACK(Tabla1[Fecha Inicio grupo], Tabla1[Fecha Inicio grupo])) = MONTH(DATEVALUE("01/"&amp;M3&amp;"/"&amp;$F$2))    ) * (_xlfn.VSTACK(Tabla1[Ética], Tabla1[Soc - FH]) &lt;&gt; "")))),0)</f>
        <v>0</v>
      </c>
      <c r="N18" s="295" cm="1">
        <f t="array" ref="N18">IFERROR(ROWS(_xlfn.UNIQUE(_xlfn._xlws.FILTER(_xlfn.VSTACK(Tabla1[Ética], Tabla1[Soc - FH]),
      (MONTH(_xlfn.VSTACK(Tabla1[Fecha Inicio grupo], Tabla1[Fecha Inicio grupo])) = MONTH(DATEVALUE("01/"&amp;N3&amp;"/"&amp;$F$2))    ) * (_xlfn.VSTACK(Tabla1[Ética], Tabla1[Soc - FH]) &lt;&gt; "")))),0)</f>
        <v>0</v>
      </c>
      <c r="O18" s="295" cm="1">
        <f t="array" ref="O18">IFERROR(ROWS(_xlfn.UNIQUE(_xlfn._xlws.FILTER(_xlfn.VSTACK(Tabla1[Ética], Tabla1[Soc - FH]),
      (MONTH(_xlfn.VSTACK(Tabla1[Fecha Inicio grupo], Tabla1[Fecha Inicio grupo])) = MONTH(DATEVALUE("01/"&amp;O3&amp;"/"&amp;$F$2))    ) * (_xlfn.VSTACK(Tabla1[Ética], Tabla1[Soc - FH]) &lt;&gt; "")))),0)</f>
        <v>0</v>
      </c>
      <c r="P18" s="295" cm="1">
        <f t="array" ref="P18">IFERROR(ROWS(_xlfn.UNIQUE(_xlfn._xlws.FILTER(_xlfn.VSTACK(Tabla1[Ética], Tabla1[Soc - FH]),
      (MONTH(_xlfn.VSTACK(Tabla1[Fecha Inicio grupo], Tabla1[Fecha Inicio grupo])) = MONTH(DATEVALUE("01/"&amp;P3&amp;"/"&amp;$F$2))    ) * (_xlfn.VSTACK(Tabla1[Ética], Tabla1[Soc - FH]) &lt;&gt; "")))),0)</f>
        <v>0</v>
      </c>
      <c r="Q18" s="295"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Cajamarca</v>
      </c>
    </row>
    <row r="19" spans="1:18">
      <c r="A19" s="297"/>
      <c r="B19" s="3" t="s">
        <v>367</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Cajamarca</v>
      </c>
    </row>
    <row r="20" spans="1:18">
      <c r="A20" s="297">
        <v>2.1800000000000002</v>
      </c>
      <c r="B20" s="7" t="s">
        <v>368</v>
      </c>
      <c r="C20" s="4">
        <f t="shared" ref="C20:C27" si="4">+SUM(F20:K20)</f>
        <v>12</v>
      </c>
      <c r="D20" s="4">
        <f t="shared" ref="D20:D27" si="5">+SUM(F20:Q20)</f>
        <v>12</v>
      </c>
      <c r="E20" s="23">
        <f>COUNTIFS(Probacionistas!$AR:$AR,"&lt;&gt;"" ",Probacionistas!$AR:$AR,"Asistió",Probacionistas!$R:$R,"Inscrito nuevo",Probacionistas!$F:$F,"&gt;="&amp;DATEVALUE("01/"&amp;E3&amp;"/"&amp;$E$2),Probacionistas!$F:$F,"&lt;="&amp;EOMONTH(DATEVALUE("01/"&amp;E3&amp;"/"&amp;$E$2),0))</f>
        <v>0</v>
      </c>
      <c r="F20" s="295">
        <f>COUNTIFS(Probacionistas!$AP:$AP,"&lt;&gt;"" ",Probacionistas!$P:$P,"Inscrito nuevo",Probacionistas!$BC:$BC,"Redes sociales",Probacionistas!$F:$F,"&gt;="&amp;DATEVALUE("01/"&amp;F3&amp;"/"&amp;$F$2),Probacionistas!$F:$F,"&lt;="&amp;EOMONTH(DATEVALUE("01/"&amp;F3&amp;"/"&amp;$F$2),0))</f>
        <v>12</v>
      </c>
      <c r="G20" s="295">
        <f>COUNTIFS(Probacionistas!$AP:$AP,"&lt;&gt;"" ",Probacionistas!$P:$P,"Inscrito nuevo",Probacionistas!$BC:$BC,"Redes sociales",Probacionistas!$F:$F,"&gt;="&amp;DATEVALUE("01/"&amp;G3&amp;"/"&amp;$F$2),Probacionistas!$F:$F,"&lt;="&amp;EOMONTH(DATEVALUE("01/"&amp;G3&amp;"/"&amp;$F$2),0))</f>
        <v>0</v>
      </c>
      <c r="H20" s="295">
        <f>COUNTIFS(Probacionistas!$AP:$AP,"&lt;&gt;"" ",Probacionistas!$P:$P,"Inscrito nuevo",Probacionistas!$BC:$BC,"Redes sociales",Probacionistas!$F:$F,"&gt;="&amp;DATEVALUE("01/"&amp;H3&amp;"/"&amp;$F$2),Probacionistas!$F:$F,"&lt;="&amp;EOMONTH(DATEVALUE("01/"&amp;H3&amp;"/"&amp;$F$2),0))</f>
        <v>0</v>
      </c>
      <c r="I20" s="295">
        <f>COUNTIFS(Probacionistas!$AP:$AP,"&lt;&gt;"" ",Probacionistas!$P:$P,"Inscrito nuevo",Probacionistas!$BC:$BC,"Redes sociales",Probacionistas!$F:$F,"&gt;="&amp;DATEVALUE("01/"&amp;I3&amp;"/"&amp;$F$2),Probacionistas!$F:$F,"&lt;="&amp;EOMONTH(DATEVALUE("01/"&amp;I3&amp;"/"&amp;$F$2),0))</f>
        <v>0</v>
      </c>
      <c r="J20" s="295">
        <f>COUNTIFS(Probacionistas!$AP:$AP,"&lt;&gt;"" ",Probacionistas!$P:$P,"Inscrito nuevo",Probacionistas!$BC:$BC,"Redes sociales",Probacionistas!$F:$F,"&gt;="&amp;DATEVALUE("01/"&amp;J3&amp;"/"&amp;$F$2),Probacionistas!$F:$F,"&lt;="&amp;EOMONTH(DATEVALUE("01/"&amp;J3&amp;"/"&amp;$F$2),0))</f>
        <v>0</v>
      </c>
      <c r="K20" s="295">
        <f>COUNTIFS(Probacionistas!$AP:$AP,"&lt;&gt;"" ",Probacionistas!$P:$P,"Inscrito nuevo",Probacionistas!$BC:$BC,"Redes sociales",Probacionistas!$F:$F,"&gt;="&amp;DATEVALUE("01/"&amp;K3&amp;"/"&amp;$F$2),Probacionistas!$F:$F,"&lt;="&amp;EOMONTH(DATEVALUE("01/"&amp;K3&amp;"/"&amp;$F$2),0))</f>
        <v>0</v>
      </c>
      <c r="L20" s="295">
        <f>COUNTIFS(Probacionistas!$AP:$AP,"&lt;&gt;"" ",Probacionistas!$P:$P,"Inscrito nuevo",Probacionistas!$BC:$BC,"Redes sociales",Probacionistas!$F:$F,"&gt;="&amp;DATEVALUE("01/"&amp;L3&amp;"/"&amp;$F$2),Probacionistas!$F:$F,"&lt;="&amp;EOMONTH(DATEVALUE("01/"&amp;L3&amp;"/"&amp;$F$2),0))</f>
        <v>0</v>
      </c>
      <c r="M20" s="295">
        <f>COUNTIFS(Probacionistas!$AP:$AP,"&lt;&gt;"" ",Probacionistas!$P:$P,"Inscrito nuevo",Probacionistas!$BC:$BC,"Redes sociales",Probacionistas!$F:$F,"&gt;="&amp;DATEVALUE("01/"&amp;M3&amp;"/"&amp;$F$2),Probacionistas!$F:$F,"&lt;="&amp;EOMONTH(DATEVALUE("01/"&amp;M3&amp;"/"&amp;$F$2),0))</f>
        <v>0</v>
      </c>
      <c r="N20" s="295">
        <f>COUNTIFS(Probacionistas!$AP:$AP,"&lt;&gt;"" ",Probacionistas!$P:$P,"Inscrito nuevo",Probacionistas!$BC:$BC,"Redes sociales",Probacionistas!$F:$F,"&gt;="&amp;DATEVALUE("01/"&amp;N3&amp;"/"&amp;$F$2),Probacionistas!$F:$F,"&lt;="&amp;EOMONTH(DATEVALUE("01/"&amp;N3&amp;"/"&amp;$F$2),0))</f>
        <v>0</v>
      </c>
      <c r="O20" s="295">
        <f>COUNTIFS(Probacionistas!$AP:$AP,"&lt;&gt;"" ",Probacionistas!$P:$P,"Inscrito nuevo",Probacionistas!$BC:$BC,"Redes sociales",Probacionistas!$F:$F,"&gt;="&amp;DATEVALUE("01/"&amp;O3&amp;"/"&amp;$F$2),Probacionistas!$F:$F,"&lt;="&amp;EOMONTH(DATEVALUE("01/"&amp;O3&amp;"/"&amp;$F$2),0))</f>
        <v>0</v>
      </c>
      <c r="P20" s="295">
        <f>COUNTIFS(Probacionistas!$AP:$AP,"&lt;&gt;"" ",Probacionistas!$P:$P,"Inscrito nuevo",Probacionistas!$BC:$BC,"Redes sociales",Probacionistas!$F:$F,"&gt;="&amp;DATEVALUE("01/"&amp;P3&amp;"/"&amp;$F$2),Probacionistas!$F:$F,"&lt;="&amp;EOMONTH(DATEVALUE("01/"&amp;P3&amp;"/"&amp;$F$2),0))</f>
        <v>0</v>
      </c>
      <c r="Q20" s="295">
        <f>COUNTIFS(Probacionistas!$AP:$AP,"&lt;&gt;"" ",Probacionistas!$P:$P,"Inscrito nuevo",Probacionistas!$BC:$BC,"Redes sociales",Probacionistas!$F:$F,"&gt;="&amp;DATEVALUE("01/"&amp;Q3&amp;"/"&amp;$F$2),Probacionistas!$F:$F,"&lt;="&amp;EOMONTH(DATEVALUE("01/"&amp;Q3&amp;"/"&amp;$F$2),0))</f>
        <v>0</v>
      </c>
      <c r="R20" s="57" t="str">
        <f>+Probacionistas!$B$1</f>
        <v>Cajamarca</v>
      </c>
    </row>
    <row r="21" spans="1:18">
      <c r="A21" s="297">
        <v>2.19</v>
      </c>
      <c r="B21" s="167" t="s">
        <v>369</v>
      </c>
      <c r="C21" s="4">
        <f t="shared" si="4"/>
        <v>4</v>
      </c>
      <c r="D21" s="4">
        <f t="shared" si="5"/>
        <v>4</v>
      </c>
      <c r="E21" s="3"/>
      <c r="F21" s="295">
        <f>COUNTIFS(Probacionistas!$AP:$AP,"&lt;&gt;"" ",Probacionistas!$P:$P,"Inscrito nuevo",Probacionistas!$BC:$BC,"Propag.Impresa",Probacionistas!$F:$F,"&gt;="&amp;DATEVALUE("01/"&amp;F3&amp;"/"&amp;$F$2),Probacionistas!$F:$F,"&lt;="&amp;EOMONTH(DATEVALUE("01/"&amp;F3&amp;"/"&amp;$F$2),0))</f>
        <v>4</v>
      </c>
      <c r="G21" s="295">
        <f>COUNTIFS(Probacionistas!$AP:$AP,"&lt;&gt;"" ",Probacionistas!$P:$P,"Inscrito nuevo",Probacionistas!$BC:$BC,"Propag.Impresa",Probacionistas!$F:$F,"&gt;="&amp;DATEVALUE("01/"&amp;G3&amp;"/"&amp;$F$2),Probacionistas!$F:$F,"&lt;="&amp;EOMONTH(DATEVALUE("01/"&amp;G3&amp;"/"&amp;$F$2),0))</f>
        <v>0</v>
      </c>
      <c r="H21" s="295">
        <f>COUNTIFS(Probacionistas!$AP:$AP,"&lt;&gt;"" ",Probacionistas!$P:$P,"Inscrito nuevo",Probacionistas!$BC:$BC,"Propag.Impresa",Probacionistas!$F:$F,"&gt;="&amp;DATEVALUE("01/"&amp;H3&amp;"/"&amp;$F$2),Probacionistas!$F:$F,"&lt;="&amp;EOMONTH(DATEVALUE("01/"&amp;H3&amp;"/"&amp;$F$2),0))</f>
        <v>0</v>
      </c>
      <c r="I21" s="295">
        <f>COUNTIFS(Probacionistas!$AP:$AP,"&lt;&gt;"" ",Probacionistas!$P:$P,"Inscrito nuevo",Probacionistas!$BC:$BC,"Propag.Impresa",Probacionistas!$F:$F,"&gt;="&amp;DATEVALUE("01/"&amp;I3&amp;"/"&amp;$F$2),Probacionistas!$F:$F,"&lt;="&amp;EOMONTH(DATEVALUE("01/"&amp;I3&amp;"/"&amp;$F$2),0))</f>
        <v>0</v>
      </c>
      <c r="J21" s="295">
        <f>COUNTIFS(Probacionistas!$AP:$AP,"&lt;&gt;"" ",Probacionistas!$P:$P,"Inscrito nuevo",Probacionistas!$BC:$BC,"Propag.Impresa",Probacionistas!$F:$F,"&gt;="&amp;DATEVALUE("01/"&amp;J3&amp;"/"&amp;$F$2),Probacionistas!$F:$F,"&lt;="&amp;EOMONTH(DATEVALUE("01/"&amp;J3&amp;"/"&amp;$F$2),0))</f>
        <v>0</v>
      </c>
      <c r="K21" s="295">
        <f>COUNTIFS(Probacionistas!$AP:$AP,"&lt;&gt;"" ",Probacionistas!$P:$P,"Inscrito nuevo",Probacionistas!$BC:$BC,"Propag.Impresa",Probacionistas!$F:$F,"&gt;="&amp;DATEVALUE("01/"&amp;K3&amp;"/"&amp;$F$2),Probacionistas!$F:$F,"&lt;="&amp;EOMONTH(DATEVALUE("01/"&amp;K3&amp;"/"&amp;$F$2),0))</f>
        <v>0</v>
      </c>
      <c r="L21" s="295">
        <f>COUNTIFS(Probacionistas!$AP:$AP,"&lt;&gt;"" ",Probacionistas!$P:$P,"Inscrito nuevo",Probacionistas!$BC:$BC,"Propag.Impresa",Probacionistas!$F:$F,"&gt;="&amp;DATEVALUE("01/"&amp;L3&amp;"/"&amp;$F$2),Probacionistas!$F:$F,"&lt;="&amp;EOMONTH(DATEVALUE("01/"&amp;L3&amp;"/"&amp;$F$2),0))</f>
        <v>0</v>
      </c>
      <c r="M21" s="295">
        <f>COUNTIFS(Probacionistas!$AP:$AP,"&lt;&gt;"" ",Probacionistas!$P:$P,"Inscrito nuevo",Probacionistas!$BC:$BC,"Propag.Impresa",Probacionistas!$F:$F,"&gt;="&amp;DATEVALUE("01/"&amp;M3&amp;"/"&amp;$F$2),Probacionistas!$F:$F,"&lt;="&amp;EOMONTH(DATEVALUE("01/"&amp;M3&amp;"/"&amp;$F$2),0))</f>
        <v>0</v>
      </c>
      <c r="N21" s="295">
        <f>COUNTIFS(Probacionistas!$AP:$AP,"&lt;&gt;"" ",Probacionistas!$P:$P,"Inscrito nuevo",Probacionistas!$BC:$BC,"Propag.Impresa",Probacionistas!$F:$F,"&gt;="&amp;DATEVALUE("01/"&amp;N3&amp;"/"&amp;$F$2),Probacionistas!$F:$F,"&lt;="&amp;EOMONTH(DATEVALUE("01/"&amp;N3&amp;"/"&amp;$F$2),0))</f>
        <v>0</v>
      </c>
      <c r="O21" s="295">
        <f>COUNTIFS(Probacionistas!$AP:$AP,"&lt;&gt;"" ",Probacionistas!$P:$P,"Inscrito nuevo",Probacionistas!$BC:$BC,"Propag.Impresa",Probacionistas!$F:$F,"&gt;="&amp;DATEVALUE("01/"&amp;O3&amp;"/"&amp;$F$2),Probacionistas!$F:$F,"&lt;="&amp;EOMONTH(DATEVALUE("01/"&amp;O3&amp;"/"&amp;$F$2),0))</f>
        <v>0</v>
      </c>
      <c r="P21" s="295">
        <f>COUNTIFS(Probacionistas!$AP:$AP,"&lt;&gt;"" ",Probacionistas!$P:$P,"Inscrito nuevo",Probacionistas!$BC:$BC,"Propag.Impresa",Probacionistas!$F:$F,"&gt;="&amp;DATEVALUE("01/"&amp;P3&amp;"/"&amp;$F$2),Probacionistas!$F:$F,"&lt;="&amp;EOMONTH(DATEVALUE("01/"&amp;P3&amp;"/"&amp;$F$2),0))</f>
        <v>0</v>
      </c>
      <c r="Q21" s="295">
        <f>COUNTIFS(Probacionistas!$AP:$AP,"&lt;&gt;"" ",Probacionistas!$P:$P,"Inscrito nuevo",Probacionistas!$BC:$BC,"Propag.Impresa",Probacionistas!$F:$F,"&gt;="&amp;DATEVALUE("01/"&amp;Q3&amp;"/"&amp;$F$2),Probacionistas!$F:$F,"&lt;="&amp;EOMONTH(DATEVALUE("01/"&amp;Q3&amp;"/"&amp;$F$2),0))</f>
        <v>0</v>
      </c>
      <c r="R21" s="57" t="str">
        <f>+Probacionistas!$B$1</f>
        <v>Cajamarca</v>
      </c>
    </row>
    <row r="22" spans="1:18">
      <c r="A22" s="297">
        <v>2.2000000000000002</v>
      </c>
      <c r="B22" s="7" t="s">
        <v>370</v>
      </c>
      <c r="C22" s="4">
        <f t="shared" si="4"/>
        <v>14</v>
      </c>
      <c r="D22" s="4">
        <f t="shared" si="5"/>
        <v>14</v>
      </c>
      <c r="E22" s="82">
        <f>COUNTIFS(Probacionistas!$AR:$AR,"&lt;&gt;"" ",Probacionistas!$R:$R,"Inscrito nuevo",Probacionistas!$BE:$BE,"Redes sociales",Probacionistas!$F:$F,"&gt;="&amp;DATEVALUE("01/"&amp;E3&amp;"/"&amp;$E$2),Probacionistas!$F:$F,"&lt;="&amp;EOMONTH(DATEVALUE("01/"&amp;E3&amp;"/"&amp;$E$2),0))</f>
        <v>0</v>
      </c>
      <c r="F22" s="295">
        <f>COUNTIFS(Probacionistas!$AP:$AP,"&lt;&gt;"" ",Probacionistas!$P:$P,"Inscrito nuevo",Probacionistas!$BC:$BC,"Contacto Personal",Probacionistas!$F:$F,"&gt;="&amp;DATEVALUE("01/"&amp;F3&amp;"/"&amp;$F$2),Probacionistas!$F:$F,"&lt;="&amp;EOMONTH(DATEVALUE("01/"&amp;F3&amp;"/"&amp;$F$2),0))</f>
        <v>14</v>
      </c>
      <c r="G22" s="295">
        <f>COUNTIFS(Probacionistas!$AP:$AP,"&lt;&gt;"" ",Probacionistas!$P:$P,"Inscrito nuevo",Probacionistas!$BC:$BC,"Contacto Personal",Probacionistas!$F:$F,"&gt;="&amp;DATEVALUE("01/"&amp;G3&amp;"/"&amp;$F$2),Probacionistas!$F:$F,"&lt;="&amp;EOMONTH(DATEVALUE("01/"&amp;G3&amp;"/"&amp;$F$2),0))</f>
        <v>0</v>
      </c>
      <c r="H22" s="295">
        <f>COUNTIFS(Probacionistas!$AP:$AP,"&lt;&gt;"" ",Probacionistas!$P:$P,"Inscrito nuevo",Probacionistas!$BC:$BC,"Contacto Personal",Probacionistas!$F:$F,"&gt;="&amp;DATEVALUE("01/"&amp;H3&amp;"/"&amp;$F$2),Probacionistas!$F:$F,"&lt;="&amp;EOMONTH(DATEVALUE("01/"&amp;H3&amp;"/"&amp;$F$2),0))</f>
        <v>0</v>
      </c>
      <c r="I22" s="295">
        <f>COUNTIFS(Probacionistas!$AP:$AP,"&lt;&gt;"" ",Probacionistas!$P:$P,"Inscrito nuevo",Probacionistas!$BC:$BC,"Contacto Personal",Probacionistas!$F:$F,"&gt;="&amp;DATEVALUE("01/"&amp;I3&amp;"/"&amp;$F$2),Probacionistas!$F:$F,"&lt;="&amp;EOMONTH(DATEVALUE("01/"&amp;I3&amp;"/"&amp;$F$2),0))</f>
        <v>0</v>
      </c>
      <c r="J22" s="295">
        <f>COUNTIFS(Probacionistas!$AP:$AP,"&lt;&gt;"" ",Probacionistas!$P:$P,"Inscrito nuevo",Probacionistas!$BC:$BC,"Contacto Personal",Probacionistas!$F:$F,"&gt;="&amp;DATEVALUE("01/"&amp;J3&amp;"/"&amp;$F$2),Probacionistas!$F:$F,"&lt;="&amp;EOMONTH(DATEVALUE("01/"&amp;J3&amp;"/"&amp;$F$2),0))</f>
        <v>0</v>
      </c>
      <c r="K22" s="295">
        <f>COUNTIFS(Probacionistas!$AP:$AP,"&lt;&gt;"" ",Probacionistas!$P:$P,"Inscrito nuevo",Probacionistas!$BC:$BC,"Contacto Personal",Probacionistas!$F:$F,"&gt;="&amp;DATEVALUE("01/"&amp;K3&amp;"/"&amp;$F$2),Probacionistas!$F:$F,"&lt;="&amp;EOMONTH(DATEVALUE("01/"&amp;K3&amp;"/"&amp;$F$2),0))</f>
        <v>0</v>
      </c>
      <c r="L22" s="295">
        <f>COUNTIFS(Probacionistas!$AP:$AP,"&lt;&gt;"" ",Probacionistas!$P:$P,"Inscrito nuevo",Probacionistas!$BC:$BC,"Contacto Personal",Probacionistas!$F:$F,"&gt;="&amp;DATEVALUE("01/"&amp;L3&amp;"/"&amp;$F$2),Probacionistas!$F:$F,"&lt;="&amp;EOMONTH(DATEVALUE("01/"&amp;L3&amp;"/"&amp;$F$2),0))</f>
        <v>0</v>
      </c>
      <c r="M22" s="295">
        <f>COUNTIFS(Probacionistas!$AP:$AP,"&lt;&gt;"" ",Probacionistas!$P:$P,"Inscrito nuevo",Probacionistas!$BC:$BC,"Contacto Personal",Probacionistas!$F:$F,"&gt;="&amp;DATEVALUE("01/"&amp;M3&amp;"/"&amp;$F$2),Probacionistas!$F:$F,"&lt;="&amp;EOMONTH(DATEVALUE("01/"&amp;M3&amp;"/"&amp;$F$2),0))</f>
        <v>0</v>
      </c>
      <c r="N22" s="295">
        <f>COUNTIFS(Probacionistas!$AP:$AP,"&lt;&gt;"" ",Probacionistas!$P:$P,"Inscrito nuevo",Probacionistas!$BC:$BC,"Contacto Personal",Probacionistas!$F:$F,"&gt;="&amp;DATEVALUE("01/"&amp;N3&amp;"/"&amp;$F$2),Probacionistas!$F:$F,"&lt;="&amp;EOMONTH(DATEVALUE("01/"&amp;N3&amp;"/"&amp;$F$2),0))</f>
        <v>0</v>
      </c>
      <c r="O22" s="295">
        <f>COUNTIFS(Probacionistas!$AP:$AP,"&lt;&gt;"" ",Probacionistas!$P:$P,"Inscrito nuevo",Probacionistas!$BC:$BC,"Contacto Personal",Probacionistas!$F:$F,"&gt;="&amp;DATEVALUE("01/"&amp;O3&amp;"/"&amp;$F$2),Probacionistas!$F:$F,"&lt;="&amp;EOMONTH(DATEVALUE("01/"&amp;O3&amp;"/"&amp;$F$2),0))</f>
        <v>0</v>
      </c>
      <c r="P22" s="295">
        <f>COUNTIFS(Probacionistas!$AP:$AP,"&lt;&gt;"" ",Probacionistas!$P:$P,"Inscrito nuevo",Probacionistas!$BC:$BC,"Contacto Personal",Probacionistas!$F:$F,"&gt;="&amp;DATEVALUE("01/"&amp;P3&amp;"/"&amp;$F$2),Probacionistas!$F:$F,"&lt;="&amp;EOMONTH(DATEVALUE("01/"&amp;P3&amp;"/"&amp;$F$2),0))</f>
        <v>0</v>
      </c>
      <c r="Q22" s="295">
        <f>COUNTIFS(Probacionistas!$AP:$AP,"&lt;&gt;"" ",Probacionistas!$P:$P,"Inscrito nuevo",Probacionistas!$BC:$BC,"Contacto Personal",Probacionistas!$F:$F,"&gt;="&amp;DATEVALUE("01/"&amp;Q3&amp;"/"&amp;$F$2),Probacionistas!$F:$F,"&lt;="&amp;EOMONTH(DATEVALUE("01/"&amp;Q3&amp;"/"&amp;$F$2),0))</f>
        <v>0</v>
      </c>
      <c r="R22" s="57" t="str">
        <f>+Probacionistas!$B$1</f>
        <v>Cajamarca</v>
      </c>
    </row>
    <row r="23" spans="1:18">
      <c r="A23" s="297">
        <v>2.21</v>
      </c>
      <c r="B23" s="7" t="s">
        <v>371</v>
      </c>
      <c r="C23" s="4">
        <f t="shared" si="4"/>
        <v>1</v>
      </c>
      <c r="D23" s="4">
        <f t="shared" si="5"/>
        <v>1</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1</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Cajamarca</v>
      </c>
    </row>
    <row r="24" spans="1:18">
      <c r="A24" s="297">
        <v>2.2200000000000002</v>
      </c>
      <c r="B24" s="7" t="s">
        <v>372</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Cajamarca</v>
      </c>
    </row>
    <row r="25" spans="1:18">
      <c r="A25" s="297">
        <v>2.23</v>
      </c>
      <c r="B25" s="10" t="s">
        <v>373</v>
      </c>
      <c r="C25" s="4">
        <f t="shared" si="4"/>
        <v>1</v>
      </c>
      <c r="D25" s="4">
        <f t="shared" si="5"/>
        <v>1</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1</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Cajamarca</v>
      </c>
    </row>
    <row r="26" spans="1:18">
      <c r="A26" s="297">
        <v>2.2400000000000002</v>
      </c>
      <c r="B26" s="10" t="s">
        <v>374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Cajamarca</v>
      </c>
    </row>
    <row r="27" spans="1:18">
      <c r="A27" s="297">
        <v>2.25</v>
      </c>
      <c r="B27" s="168" t="s">
        <v>375</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Cajamarca</v>
      </c>
    </row>
  </sheetData>
  <sheetProtection algorithmName="SHA-512" hashValue="zmfYfQ0bsyzgB38PqK4csimY1DLKd+1u4dQZVEbggGgBfd22F/X7akXq5yu5BnJaHzBNZXCqJc9XhppWZcG9DQ==" saltValue="916XwnvEtnjPXYvWnAwTMg=="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topLeftCell="AC1" zoomScale="80" zoomScaleNormal="80" workbookViewId="0">
      <selection activeCell="AI6" sqref="AI6"/>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376</v>
      </c>
      <c r="C1" s="116" t="s">
        <v>377</v>
      </c>
      <c r="D1" s="136" t="s">
        <v>15</v>
      </c>
      <c r="E1" s="216" t="s">
        <v>23</v>
      </c>
      <c r="G1" s="135" t="s">
        <v>378</v>
      </c>
      <c r="H1" s="116" t="s">
        <v>379</v>
      </c>
      <c r="J1" s="122" t="s">
        <v>380</v>
      </c>
      <c r="K1" s="123" t="s">
        <v>381</v>
      </c>
      <c r="L1" s="123" t="s">
        <v>382</v>
      </c>
      <c r="M1" s="123" t="s">
        <v>383</v>
      </c>
      <c r="N1" s="121" t="s">
        <v>384</v>
      </c>
      <c r="P1" s="134" t="s">
        <v>385</v>
      </c>
      <c r="R1" s="225" t="s">
        <v>354</v>
      </c>
      <c r="S1" s="226" t="s">
        <v>386</v>
      </c>
      <c r="U1" s="112" t="s">
        <v>387</v>
      </c>
      <c r="V1" s="138" t="s">
        <v>388</v>
      </c>
      <c r="W1" s="161" t="s">
        <v>389</v>
      </c>
      <c r="X1" s="162" t="s">
        <v>379</v>
      </c>
      <c r="Y1" s="163" t="s">
        <v>390</v>
      </c>
      <c r="AA1" s="111" t="s">
        <v>391</v>
      </c>
      <c r="AC1" s="111" t="s">
        <v>392</v>
      </c>
      <c r="AE1" s="173" t="s">
        <v>12</v>
      </c>
      <c r="AF1" s="174" t="s">
        <v>393</v>
      </c>
      <c r="AH1" s="175" t="s">
        <v>13</v>
      </c>
      <c r="AI1" s="176" t="s">
        <v>393</v>
      </c>
      <c r="AK1" s="273" t="s">
        <v>53</v>
      </c>
      <c r="AM1" s="291" t="s">
        <v>53</v>
      </c>
      <c r="AN1" s="291" t="s">
        <v>394</v>
      </c>
    </row>
    <row r="2" spans="1:40" ht="24">
      <c r="A2" s="160" t="s">
        <v>281</v>
      </c>
      <c r="B2" s="117">
        <v>1</v>
      </c>
      <c r="C2" s="158" t="s">
        <v>395</v>
      </c>
      <c r="D2" s="276" t="s">
        <v>267</v>
      </c>
      <c r="E2" s="217" t="s">
        <v>396</v>
      </c>
      <c r="G2" s="267" t="s">
        <v>84</v>
      </c>
      <c r="H2" s="267" t="s">
        <v>397</v>
      </c>
      <c r="J2" s="124" t="s">
        <v>84</v>
      </c>
      <c r="K2" s="113" t="s">
        <v>84</v>
      </c>
      <c r="L2" s="113" t="s">
        <v>84</v>
      </c>
      <c r="M2" s="113" t="str">
        <f>+J2&amp;K2&amp;L2</f>
        <v>PPP</v>
      </c>
      <c r="N2" s="125" t="s">
        <v>398</v>
      </c>
      <c r="P2" s="232" t="s">
        <v>85</v>
      </c>
      <c r="R2" s="227" t="s">
        <v>399</v>
      </c>
      <c r="S2" s="228">
        <v>5</v>
      </c>
      <c r="U2" s="221" t="s">
        <v>400</v>
      </c>
      <c r="V2" s="222" t="s">
        <v>401</v>
      </c>
      <c r="W2" s="144" t="s">
        <v>402</v>
      </c>
      <c r="X2" s="141" t="s">
        <v>403</v>
      </c>
      <c r="Y2" s="137" t="s">
        <v>404</v>
      </c>
      <c r="AA2" s="268" t="s">
        <v>151</v>
      </c>
      <c r="AC2" s="140" t="s">
        <v>73</v>
      </c>
      <c r="AE2" s="177" t="s">
        <v>282</v>
      </c>
      <c r="AF2" s="178" t="s">
        <v>282</v>
      </c>
      <c r="AH2" s="179" t="s">
        <v>405</v>
      </c>
      <c r="AI2" s="180" t="s">
        <v>406</v>
      </c>
      <c r="AK2" s="274" t="s">
        <v>407</v>
      </c>
      <c r="AM2" s="274" t="s">
        <v>407</v>
      </c>
      <c r="AN2" s="292">
        <v>45658</v>
      </c>
    </row>
    <row r="3" spans="1:40" ht="14.45">
      <c r="A3" s="210" t="s">
        <v>72</v>
      </c>
      <c r="B3" s="117">
        <v>2</v>
      </c>
      <c r="C3" s="118" t="s">
        <v>408</v>
      </c>
      <c r="D3" s="276" t="s">
        <v>88</v>
      </c>
      <c r="E3" s="218" t="s">
        <v>409</v>
      </c>
      <c r="G3" s="267" t="s">
        <v>410</v>
      </c>
      <c r="H3" s="267" t="s">
        <v>151</v>
      </c>
      <c r="J3" s="126" t="s">
        <v>84</v>
      </c>
      <c r="K3" s="27" t="s">
        <v>84</v>
      </c>
      <c r="L3" s="27" t="s">
        <v>95</v>
      </c>
      <c r="M3" s="27" t="str">
        <f t="shared" ref="M3:M17" si="0">+J3&amp;K3&amp;L3</f>
        <v>PPF</v>
      </c>
      <c r="N3" s="127" t="s">
        <v>398</v>
      </c>
      <c r="P3" s="232" t="s">
        <v>106</v>
      </c>
      <c r="R3" s="227" t="s">
        <v>411</v>
      </c>
      <c r="S3" s="228" t="s">
        <v>412</v>
      </c>
      <c r="U3" s="223" t="s">
        <v>413</v>
      </c>
      <c r="V3" s="224" t="s">
        <v>413</v>
      </c>
      <c r="W3" s="144" t="s">
        <v>414</v>
      </c>
      <c r="X3" s="141" t="s">
        <v>415</v>
      </c>
      <c r="Y3" s="137"/>
      <c r="AA3" s="269" t="s">
        <v>82</v>
      </c>
      <c r="AC3" s="140" t="s">
        <v>246</v>
      </c>
      <c r="AE3" s="177" t="s">
        <v>86</v>
      </c>
      <c r="AF3" s="178" t="s">
        <v>416</v>
      </c>
      <c r="AH3" s="179" t="s">
        <v>310</v>
      </c>
      <c r="AI3" s="180" t="s">
        <v>417</v>
      </c>
      <c r="AK3" s="275" t="s">
        <v>418</v>
      </c>
      <c r="AM3" s="275" t="s">
        <v>418</v>
      </c>
      <c r="AN3" s="292">
        <v>45689</v>
      </c>
    </row>
    <row r="4" spans="1:40" ht="14.45">
      <c r="A4" s="160" t="s">
        <v>419</v>
      </c>
      <c r="B4" s="209">
        <v>3</v>
      </c>
      <c r="C4" s="118" t="s">
        <v>420</v>
      </c>
      <c r="D4" s="276" t="s">
        <v>128</v>
      </c>
      <c r="E4" s="219" t="s">
        <v>421</v>
      </c>
      <c r="G4" s="267" t="s">
        <v>95</v>
      </c>
      <c r="H4" s="267" t="s">
        <v>422</v>
      </c>
      <c r="J4" s="126" t="s">
        <v>84</v>
      </c>
      <c r="K4" s="27" t="s">
        <v>95</v>
      </c>
      <c r="L4" s="27" t="s">
        <v>84</v>
      </c>
      <c r="M4" s="27" t="str">
        <f t="shared" si="0"/>
        <v>PFP</v>
      </c>
      <c r="N4" s="127" t="s">
        <v>398</v>
      </c>
      <c r="P4" s="232" t="s">
        <v>176</v>
      </c>
      <c r="R4" s="227" t="s">
        <v>423</v>
      </c>
      <c r="S4" s="228" t="s">
        <v>424</v>
      </c>
      <c r="U4" s="223" t="s">
        <v>425</v>
      </c>
      <c r="V4" s="224" t="s">
        <v>426</v>
      </c>
      <c r="W4" s="144" t="s">
        <v>427</v>
      </c>
      <c r="X4" s="141" t="s">
        <v>428</v>
      </c>
      <c r="Y4" s="137"/>
      <c r="AA4" s="270" t="s">
        <v>146</v>
      </c>
      <c r="AC4" s="140" t="s">
        <v>345</v>
      </c>
      <c r="AE4" s="177" t="s">
        <v>429</v>
      </c>
      <c r="AF4" s="181" t="s">
        <v>74</v>
      </c>
      <c r="AH4" s="179"/>
      <c r="AI4" s="182" t="s">
        <v>430</v>
      </c>
      <c r="AK4" s="274" t="s">
        <v>431</v>
      </c>
      <c r="AM4" s="274" t="s">
        <v>431</v>
      </c>
      <c r="AN4" s="292">
        <v>45717</v>
      </c>
    </row>
    <row r="5" spans="1:40" ht="24">
      <c r="B5" s="117">
        <v>4</v>
      </c>
      <c r="C5" s="118" t="s">
        <v>288</v>
      </c>
      <c r="D5" s="276" t="s">
        <v>99</v>
      </c>
      <c r="E5" s="219" t="s">
        <v>432</v>
      </c>
      <c r="G5" s="267" t="s">
        <v>433</v>
      </c>
      <c r="H5" s="267" t="s">
        <v>434</v>
      </c>
      <c r="J5" s="128" t="s">
        <v>84</v>
      </c>
      <c r="K5" s="26" t="s">
        <v>95</v>
      </c>
      <c r="L5" s="26" t="s">
        <v>95</v>
      </c>
      <c r="M5" s="26" t="str">
        <f t="shared" si="0"/>
        <v>PFF</v>
      </c>
      <c r="N5" s="129" t="s">
        <v>435</v>
      </c>
      <c r="P5" s="232" t="s">
        <v>436</v>
      </c>
      <c r="R5" s="227" t="s">
        <v>437</v>
      </c>
      <c r="S5" s="228" t="s">
        <v>438</v>
      </c>
      <c r="U5" s="223" t="s">
        <v>439</v>
      </c>
      <c r="V5" s="224" t="s">
        <v>400</v>
      </c>
      <c r="W5" s="144" t="s">
        <v>440</v>
      </c>
      <c r="X5" s="141" t="s">
        <v>441</v>
      </c>
      <c r="Y5" s="137"/>
      <c r="AA5" s="271" t="s">
        <v>241</v>
      </c>
      <c r="AC5" s="140" t="s">
        <v>346</v>
      </c>
      <c r="AE5" s="183" t="s">
        <v>442</v>
      </c>
      <c r="AH5" s="184"/>
      <c r="AK5" s="274" t="s">
        <v>443</v>
      </c>
      <c r="AM5" s="274" t="s">
        <v>443</v>
      </c>
      <c r="AN5" s="292">
        <v>45748</v>
      </c>
    </row>
    <row r="6" spans="1:40" ht="24">
      <c r="B6" s="117">
        <v>5</v>
      </c>
      <c r="C6" s="118" t="s">
        <v>444</v>
      </c>
      <c r="D6" s="276" t="s">
        <v>445</v>
      </c>
      <c r="E6" s="218" t="s">
        <v>104</v>
      </c>
      <c r="G6" s="267" t="s">
        <v>446</v>
      </c>
      <c r="H6" s="267" t="s">
        <v>447</v>
      </c>
      <c r="J6" s="126" t="s">
        <v>95</v>
      </c>
      <c r="K6" s="27" t="s">
        <v>84</v>
      </c>
      <c r="L6" s="27" t="s">
        <v>84</v>
      </c>
      <c r="M6" s="27" t="str">
        <f t="shared" si="0"/>
        <v>FPP</v>
      </c>
      <c r="N6" s="127" t="s">
        <v>398</v>
      </c>
      <c r="P6" s="35" t="s">
        <v>448</v>
      </c>
      <c r="R6" s="227" t="s">
        <v>449</v>
      </c>
      <c r="S6" s="228" t="s">
        <v>412</v>
      </c>
      <c r="W6" s="144" t="s">
        <v>450</v>
      </c>
      <c r="X6" s="141" t="s">
        <v>451</v>
      </c>
      <c r="Y6" s="137" t="s">
        <v>404</v>
      </c>
      <c r="AA6" s="272" t="s">
        <v>452</v>
      </c>
      <c r="AC6" s="140" t="s">
        <v>347</v>
      </c>
      <c r="AE6" s="183"/>
      <c r="AH6" s="184"/>
      <c r="AK6" s="274" t="s">
        <v>453</v>
      </c>
      <c r="AM6" s="274" t="s">
        <v>453</v>
      </c>
      <c r="AN6" s="292">
        <v>45778</v>
      </c>
    </row>
    <row r="7" spans="1:40" ht="14.45">
      <c r="B7" s="117">
        <v>6</v>
      </c>
      <c r="C7" s="118" t="s">
        <v>83</v>
      </c>
      <c r="D7" s="276" t="s">
        <v>76</v>
      </c>
      <c r="E7" s="218" t="s">
        <v>81</v>
      </c>
      <c r="G7" s="267"/>
      <c r="H7" s="267" t="s">
        <v>454</v>
      </c>
      <c r="J7" s="128" t="s">
        <v>95</v>
      </c>
      <c r="K7" s="26" t="s">
        <v>84</v>
      </c>
      <c r="L7" s="26" t="s">
        <v>95</v>
      </c>
      <c r="M7" s="26" t="str">
        <f t="shared" si="0"/>
        <v>FPF</v>
      </c>
      <c r="N7" s="129" t="s">
        <v>435</v>
      </c>
      <c r="P7" s="232" t="s">
        <v>96</v>
      </c>
      <c r="R7" s="227" t="s">
        <v>455</v>
      </c>
      <c r="S7" s="228">
        <v>6</v>
      </c>
      <c r="W7" s="144" t="s">
        <v>456</v>
      </c>
      <c r="X7" s="141" t="s">
        <v>457</v>
      </c>
      <c r="Y7" s="137"/>
      <c r="AC7" s="140" t="s">
        <v>348</v>
      </c>
      <c r="AE7" s="183"/>
      <c r="AH7" s="184"/>
      <c r="AK7" s="267" t="s">
        <v>458</v>
      </c>
      <c r="AM7" s="267" t="s">
        <v>458</v>
      </c>
      <c r="AN7" s="292">
        <v>45809</v>
      </c>
    </row>
    <row r="8" spans="1:40" ht="24">
      <c r="B8" s="117">
        <v>7</v>
      </c>
      <c r="C8" s="118" t="s">
        <v>459</v>
      </c>
      <c r="D8" s="276" t="s">
        <v>258</v>
      </c>
      <c r="E8" s="219" t="s">
        <v>133</v>
      </c>
      <c r="J8" s="126" t="s">
        <v>95</v>
      </c>
      <c r="K8" s="27" t="s">
        <v>95</v>
      </c>
      <c r="L8" s="27" t="s">
        <v>84</v>
      </c>
      <c r="M8" s="27" t="str">
        <f t="shared" si="0"/>
        <v>FFP</v>
      </c>
      <c r="N8" s="127" t="s">
        <v>398</v>
      </c>
      <c r="P8" s="232" t="s">
        <v>115</v>
      </c>
      <c r="R8" s="227" t="s">
        <v>460</v>
      </c>
      <c r="S8" s="228" t="s">
        <v>424</v>
      </c>
      <c r="W8" s="145" t="s">
        <v>461</v>
      </c>
      <c r="X8" s="142" t="s">
        <v>462</v>
      </c>
      <c r="Y8" s="139" t="s">
        <v>463</v>
      </c>
      <c r="AC8" s="140" t="s">
        <v>349</v>
      </c>
      <c r="AE8" s="183"/>
      <c r="AH8" s="184"/>
      <c r="AK8" s="267" t="s">
        <v>464</v>
      </c>
      <c r="AM8" s="267" t="s">
        <v>464</v>
      </c>
      <c r="AN8" s="292">
        <v>45839</v>
      </c>
    </row>
    <row r="9" spans="1:40" ht="14.45">
      <c r="B9" s="117">
        <v>8</v>
      </c>
      <c r="C9" s="118" t="s">
        <v>262</v>
      </c>
      <c r="D9" s="276" t="s">
        <v>254</v>
      </c>
      <c r="E9" s="219" t="s">
        <v>93</v>
      </c>
      <c r="J9" s="128" t="s">
        <v>95</v>
      </c>
      <c r="K9" s="26" t="s">
        <v>95</v>
      </c>
      <c r="L9" s="26" t="s">
        <v>95</v>
      </c>
      <c r="M9" s="26" t="str">
        <f t="shared" si="0"/>
        <v>FFF</v>
      </c>
      <c r="N9" s="129" t="s">
        <v>435</v>
      </c>
      <c r="P9" s="232" t="s">
        <v>465</v>
      </c>
      <c r="R9" s="227" t="s">
        <v>466</v>
      </c>
      <c r="S9" s="228" t="s">
        <v>424</v>
      </c>
      <c r="AC9" s="140" t="s">
        <v>350</v>
      </c>
      <c r="AE9" s="183"/>
      <c r="AH9" s="184"/>
      <c r="AK9" s="267" t="s">
        <v>467</v>
      </c>
      <c r="AM9" s="267" t="s">
        <v>467</v>
      </c>
      <c r="AN9" s="292">
        <v>45870</v>
      </c>
    </row>
    <row r="10" spans="1:40" ht="14.45">
      <c r="B10" s="117">
        <v>9</v>
      </c>
      <c r="C10" s="118" t="s">
        <v>468</v>
      </c>
      <c r="D10" s="276"/>
      <c r="E10" s="218" t="s">
        <v>287</v>
      </c>
      <c r="J10" s="128"/>
      <c r="K10" s="26"/>
      <c r="L10" s="26"/>
      <c r="M10" s="26"/>
      <c r="N10" s="127"/>
      <c r="R10" s="227" t="s">
        <v>469</v>
      </c>
      <c r="S10" s="228" t="s">
        <v>424</v>
      </c>
      <c r="AC10" s="140" t="s">
        <v>470</v>
      </c>
      <c r="AE10" s="183"/>
      <c r="AH10" s="184"/>
      <c r="AK10" s="267" t="s">
        <v>471</v>
      </c>
      <c r="AM10" s="267" t="s">
        <v>471</v>
      </c>
      <c r="AN10" s="292">
        <v>45901</v>
      </c>
    </row>
    <row r="11" spans="1:40" ht="14.45">
      <c r="B11" s="117">
        <v>10</v>
      </c>
      <c r="C11" s="118" t="s">
        <v>105</v>
      </c>
      <c r="D11" s="276"/>
      <c r="E11" s="218" t="s">
        <v>472</v>
      </c>
      <c r="J11" s="128" t="s">
        <v>84</v>
      </c>
      <c r="K11" s="26" t="s">
        <v>84</v>
      </c>
      <c r="L11" s="26" t="s">
        <v>473</v>
      </c>
      <c r="M11" s="26" t="str">
        <f t="shared" si="0"/>
        <v>PPCG</v>
      </c>
      <c r="N11" s="129" t="s">
        <v>435</v>
      </c>
      <c r="R11" s="227" t="s">
        <v>474</v>
      </c>
      <c r="S11" s="228" t="s">
        <v>424</v>
      </c>
      <c r="AC11" s="140" t="s">
        <v>352</v>
      </c>
      <c r="AK11" s="267" t="s">
        <v>475</v>
      </c>
      <c r="AM11" s="267" t="s">
        <v>475</v>
      </c>
      <c r="AN11" s="292">
        <v>45931</v>
      </c>
    </row>
    <row r="12" spans="1:40" ht="14.45">
      <c r="B12" s="117">
        <v>11</v>
      </c>
      <c r="C12" s="118" t="s">
        <v>476</v>
      </c>
      <c r="D12" s="276"/>
      <c r="E12" s="219" t="s">
        <v>477</v>
      </c>
      <c r="J12" s="126" t="s">
        <v>84</v>
      </c>
      <c r="K12" s="27" t="s">
        <v>473</v>
      </c>
      <c r="L12" s="27" t="s">
        <v>84</v>
      </c>
      <c r="M12" s="27" t="str">
        <f t="shared" si="0"/>
        <v>PCGP</v>
      </c>
      <c r="N12" s="130" t="s">
        <v>398</v>
      </c>
      <c r="R12" s="227" t="s">
        <v>478</v>
      </c>
      <c r="S12" s="228" t="s">
        <v>424</v>
      </c>
      <c r="AC12" s="140" t="s">
        <v>353</v>
      </c>
      <c r="AK12" s="267" t="s">
        <v>479</v>
      </c>
      <c r="AM12" s="267" t="s">
        <v>479</v>
      </c>
      <c r="AN12" s="292">
        <v>45962</v>
      </c>
    </row>
    <row r="13" spans="1:40" ht="15" thickBot="1">
      <c r="B13" s="117">
        <v>12</v>
      </c>
      <c r="C13" s="118" t="s">
        <v>271</v>
      </c>
      <c r="D13" s="276"/>
      <c r="E13" s="220" t="s">
        <v>480</v>
      </c>
      <c r="J13" s="126" t="s">
        <v>473</v>
      </c>
      <c r="K13" s="27" t="s">
        <v>84</v>
      </c>
      <c r="L13" s="27" t="s">
        <v>84</v>
      </c>
      <c r="M13" s="27" t="str">
        <f t="shared" si="0"/>
        <v>CGPP</v>
      </c>
      <c r="N13" s="130" t="s">
        <v>398</v>
      </c>
      <c r="R13" s="227" t="s">
        <v>481</v>
      </c>
      <c r="S13" s="228" t="s">
        <v>438</v>
      </c>
      <c r="AC13" s="140" t="s">
        <v>344</v>
      </c>
      <c r="AK13" s="267" t="s">
        <v>482</v>
      </c>
      <c r="AM13" s="267" t="s">
        <v>482</v>
      </c>
      <c r="AN13" s="292">
        <v>45992</v>
      </c>
    </row>
    <row r="14" spans="1:40" ht="15" thickBot="1">
      <c r="B14" s="117">
        <v>13</v>
      </c>
      <c r="C14" s="118" t="s">
        <v>483</v>
      </c>
      <c r="D14" s="276"/>
      <c r="J14" s="131" t="s">
        <v>84</v>
      </c>
      <c r="K14" s="132" t="s">
        <v>473</v>
      </c>
      <c r="L14" s="132" t="s">
        <v>473</v>
      </c>
      <c r="M14" s="132" t="str">
        <f t="shared" si="0"/>
        <v>PCGCG</v>
      </c>
      <c r="N14" s="133" t="s">
        <v>435</v>
      </c>
      <c r="R14" s="227" t="s">
        <v>1</v>
      </c>
      <c r="S14" s="228">
        <v>6</v>
      </c>
      <c r="AK14" s="267" t="s">
        <v>484</v>
      </c>
      <c r="AM14" s="267" t="s">
        <v>484</v>
      </c>
      <c r="AN14" s="292">
        <v>46023</v>
      </c>
    </row>
    <row r="15" spans="1:40" ht="14.45">
      <c r="B15" s="117">
        <v>14</v>
      </c>
      <c r="C15" s="118" t="s">
        <v>94</v>
      </c>
      <c r="D15" s="276"/>
      <c r="J15" s="126" t="s">
        <v>84</v>
      </c>
      <c r="K15" s="27" t="s">
        <v>485</v>
      </c>
      <c r="L15" s="27" t="s">
        <v>84</v>
      </c>
      <c r="M15" s="27" t="str">
        <f t="shared" si="0"/>
        <v>PCLP</v>
      </c>
      <c r="N15" s="130" t="s">
        <v>398</v>
      </c>
      <c r="R15" s="227" t="s">
        <v>486</v>
      </c>
      <c r="S15" s="228" t="s">
        <v>438</v>
      </c>
      <c r="AK15" s="267" t="s">
        <v>487</v>
      </c>
      <c r="AM15" s="267" t="s">
        <v>487</v>
      </c>
      <c r="AN15" s="292">
        <v>46054</v>
      </c>
    </row>
    <row r="16" spans="1:40" ht="14.45">
      <c r="B16" s="117">
        <v>15</v>
      </c>
      <c r="C16" s="118" t="s">
        <v>488</v>
      </c>
      <c r="D16" s="276"/>
      <c r="J16" s="126" t="s">
        <v>485</v>
      </c>
      <c r="K16" s="27" t="s">
        <v>84</v>
      </c>
      <c r="L16" s="27" t="s">
        <v>84</v>
      </c>
      <c r="M16" s="27" t="str">
        <f t="shared" si="0"/>
        <v>CLPP</v>
      </c>
      <c r="N16" s="130" t="s">
        <v>398</v>
      </c>
      <c r="R16" s="227" t="s">
        <v>489</v>
      </c>
      <c r="S16" s="228" t="s">
        <v>424</v>
      </c>
      <c r="AK16" s="274" t="s">
        <v>490</v>
      </c>
      <c r="AM16" s="274" t="s">
        <v>490</v>
      </c>
      <c r="AN16" s="292">
        <v>46082</v>
      </c>
    </row>
    <row r="17" spans="2:19" ht="15" thickBot="1">
      <c r="B17" s="117">
        <v>16</v>
      </c>
      <c r="C17" s="118"/>
      <c r="D17" s="276"/>
      <c r="J17" s="131" t="s">
        <v>84</v>
      </c>
      <c r="K17" s="132" t="s">
        <v>485</v>
      </c>
      <c r="L17" s="132" t="s">
        <v>485</v>
      </c>
      <c r="M17" s="132" t="str">
        <f t="shared" si="0"/>
        <v>PCLCL</v>
      </c>
      <c r="N17" s="133" t="s">
        <v>435</v>
      </c>
      <c r="R17" s="227" t="s">
        <v>491</v>
      </c>
      <c r="S17" s="228" t="s">
        <v>424</v>
      </c>
    </row>
    <row r="18" spans="2:19" ht="12.75" customHeight="1">
      <c r="B18" s="117">
        <v>17</v>
      </c>
      <c r="C18" s="118"/>
      <c r="D18" s="276"/>
      <c r="R18" s="227" t="s">
        <v>492</v>
      </c>
      <c r="S18" s="228" t="s">
        <v>412</v>
      </c>
    </row>
    <row r="19" spans="2:19" ht="12.75" customHeight="1">
      <c r="B19" s="117">
        <v>18</v>
      </c>
      <c r="C19" s="118"/>
      <c r="D19" s="276"/>
      <c r="R19" s="227" t="s">
        <v>493</v>
      </c>
      <c r="S19" s="228" t="s">
        <v>412</v>
      </c>
    </row>
    <row r="20" spans="2:19" ht="12.75" customHeight="1">
      <c r="B20" s="117">
        <v>19</v>
      </c>
      <c r="C20" s="118"/>
      <c r="D20" s="276"/>
      <c r="R20" s="227" t="s">
        <v>494</v>
      </c>
      <c r="S20" s="228">
        <v>3</v>
      </c>
    </row>
    <row r="21" spans="2:19" ht="12.75" customHeight="1" thickBot="1">
      <c r="B21" s="117">
        <v>20</v>
      </c>
      <c r="C21" s="118"/>
      <c r="D21" s="277"/>
      <c r="R21" s="227" t="s">
        <v>495</v>
      </c>
      <c r="S21" s="228">
        <v>6</v>
      </c>
    </row>
    <row r="22" spans="2:19" ht="12.75" customHeight="1">
      <c r="B22" s="117">
        <v>21</v>
      </c>
      <c r="C22" s="118"/>
      <c r="R22" s="227" t="s">
        <v>496</v>
      </c>
      <c r="S22" s="228" t="s">
        <v>424</v>
      </c>
    </row>
    <row r="23" spans="2:19" ht="12.75" customHeight="1">
      <c r="B23" s="117">
        <v>22</v>
      </c>
      <c r="C23" s="118"/>
      <c r="R23" s="227" t="s">
        <v>497</v>
      </c>
      <c r="S23" s="228" t="s">
        <v>424</v>
      </c>
    </row>
    <row r="24" spans="2:19" ht="12.75" customHeight="1">
      <c r="B24" s="117">
        <v>23</v>
      </c>
      <c r="C24" s="118"/>
      <c r="R24" s="227" t="s">
        <v>498</v>
      </c>
      <c r="S24" s="228" t="s">
        <v>424</v>
      </c>
    </row>
    <row r="25" spans="2:19" ht="12.75" customHeight="1">
      <c r="B25" s="117">
        <v>24</v>
      </c>
      <c r="C25" s="118"/>
      <c r="R25" s="227" t="s">
        <v>499</v>
      </c>
      <c r="S25" s="228">
        <v>6</v>
      </c>
    </row>
    <row r="26" spans="2:19" ht="12.75" customHeight="1">
      <c r="B26" s="117">
        <v>25</v>
      </c>
      <c r="C26" s="118"/>
      <c r="R26" s="227" t="s">
        <v>500</v>
      </c>
      <c r="S26" s="228" t="s">
        <v>424</v>
      </c>
    </row>
    <row r="27" spans="2:19" ht="12.75" customHeight="1">
      <c r="B27" s="117">
        <v>26</v>
      </c>
      <c r="C27" s="118"/>
      <c r="R27" s="227" t="s">
        <v>501</v>
      </c>
      <c r="S27" s="228" t="s">
        <v>424</v>
      </c>
    </row>
    <row r="28" spans="2:19" ht="12.75" customHeight="1">
      <c r="B28" s="117">
        <v>27</v>
      </c>
      <c r="C28" s="118"/>
      <c r="R28" s="227" t="s">
        <v>502</v>
      </c>
      <c r="S28" s="228" t="s">
        <v>424</v>
      </c>
    </row>
    <row r="29" spans="2:19" ht="12.75" customHeight="1">
      <c r="B29" s="117">
        <v>28</v>
      </c>
      <c r="C29" s="118"/>
      <c r="R29" s="227" t="s">
        <v>503</v>
      </c>
      <c r="S29" s="228" t="s">
        <v>424</v>
      </c>
    </row>
    <row r="30" spans="2:19" ht="12.75" customHeight="1">
      <c r="B30" s="117">
        <v>29</v>
      </c>
      <c r="C30" s="118"/>
      <c r="R30" s="227" t="s">
        <v>504</v>
      </c>
      <c r="S30" s="228" t="s">
        <v>424</v>
      </c>
    </row>
    <row r="31" spans="2:19" ht="12.75" customHeight="1" thickBot="1">
      <c r="B31" s="119">
        <v>30</v>
      </c>
      <c r="C31" s="120"/>
      <c r="R31" s="227" t="s">
        <v>505</v>
      </c>
      <c r="S31" s="228" t="s">
        <v>424</v>
      </c>
    </row>
    <row r="32" spans="2:19" ht="12.75" customHeight="1">
      <c r="R32" s="227" t="s">
        <v>506</v>
      </c>
      <c r="S32" s="228" t="s">
        <v>438</v>
      </c>
    </row>
    <row r="33" spans="18:19" ht="12.75" customHeight="1">
      <c r="R33" s="227" t="s">
        <v>507</v>
      </c>
      <c r="S33" s="228" t="s">
        <v>412</v>
      </c>
    </row>
    <row r="34" spans="18:19" ht="12.75" customHeight="1">
      <c r="R34" s="227" t="s">
        <v>508</v>
      </c>
      <c r="S34" s="228">
        <v>5</v>
      </c>
    </row>
    <row r="35" spans="18:19" ht="12.75" customHeight="1">
      <c r="R35" s="227" t="s">
        <v>509</v>
      </c>
      <c r="S35" s="228" t="s">
        <v>424</v>
      </c>
    </row>
    <row r="36" spans="18:19" ht="12.75" customHeight="1">
      <c r="R36" s="227" t="s">
        <v>510</v>
      </c>
      <c r="S36" s="228" t="s">
        <v>424</v>
      </c>
    </row>
    <row r="37" spans="18:19" ht="12.75" customHeight="1">
      <c r="R37" s="227" t="s">
        <v>511</v>
      </c>
      <c r="S37" s="228">
        <v>4</v>
      </c>
    </row>
    <row r="38" spans="18:19" ht="12.75" customHeight="1">
      <c r="R38" s="227" t="s">
        <v>512</v>
      </c>
      <c r="S38" s="228">
        <v>2</v>
      </c>
    </row>
    <row r="39" spans="18:19" ht="12.75" customHeight="1">
      <c r="R39" s="227" t="s">
        <v>513</v>
      </c>
      <c r="S39" s="228">
        <v>3</v>
      </c>
    </row>
    <row r="40" spans="18:19" ht="12.75" customHeight="1">
      <c r="R40" s="227" t="s">
        <v>514</v>
      </c>
      <c r="S40" s="228" t="s">
        <v>424</v>
      </c>
    </row>
    <row r="41" spans="18:19" ht="12.75" customHeight="1">
      <c r="R41" s="227" t="s">
        <v>515</v>
      </c>
      <c r="S41" s="228">
        <v>4</v>
      </c>
    </row>
    <row r="42" spans="18:19" ht="12.75" customHeight="1">
      <c r="R42" s="227" t="s">
        <v>516</v>
      </c>
      <c r="S42" s="228" t="s">
        <v>424</v>
      </c>
    </row>
    <row r="43" spans="18:19" ht="12.75" customHeight="1">
      <c r="R43" s="227" t="s">
        <v>517</v>
      </c>
      <c r="S43" s="228">
        <v>3</v>
      </c>
    </row>
    <row r="44" spans="18:19" ht="12.75" customHeight="1">
      <c r="R44" s="227" t="s">
        <v>518</v>
      </c>
      <c r="S44" s="228">
        <v>6</v>
      </c>
    </row>
    <row r="45" spans="18:19" ht="12.75" customHeight="1">
      <c r="R45" s="227" t="s">
        <v>519</v>
      </c>
      <c r="S45" s="228" t="s">
        <v>424</v>
      </c>
    </row>
    <row r="46" spans="18:19" ht="12.75" customHeight="1">
      <c r="R46" s="227" t="s">
        <v>520</v>
      </c>
      <c r="S46" s="228" t="s">
        <v>424</v>
      </c>
    </row>
    <row r="47" spans="18:19" ht="12.75" customHeight="1">
      <c r="R47" s="227" t="s">
        <v>521</v>
      </c>
      <c r="S47" s="228" t="s">
        <v>438</v>
      </c>
    </row>
    <row r="48" spans="18:19" ht="12.75" customHeight="1">
      <c r="R48" s="227" t="s">
        <v>522</v>
      </c>
      <c r="S48" s="228">
        <v>2</v>
      </c>
    </row>
    <row r="49" spans="18:19" ht="12.75" customHeight="1">
      <c r="R49" s="227" t="s">
        <v>523</v>
      </c>
      <c r="S49" s="228">
        <v>3</v>
      </c>
    </row>
    <row r="50" spans="18:19" ht="12.75" customHeight="1">
      <c r="R50" s="227" t="s">
        <v>524</v>
      </c>
      <c r="S50" s="228" t="s">
        <v>438</v>
      </c>
    </row>
    <row r="51" spans="18:19" ht="12.75" customHeight="1">
      <c r="R51" s="227" t="s">
        <v>525</v>
      </c>
      <c r="S51" s="228">
        <v>7</v>
      </c>
    </row>
    <row r="52" spans="18:19" ht="12.75" customHeight="1">
      <c r="R52" s="227" t="s">
        <v>526</v>
      </c>
      <c r="S52" s="228">
        <v>3</v>
      </c>
    </row>
    <row r="53" spans="18:19" ht="12.75" customHeight="1">
      <c r="R53" s="227" t="s">
        <v>527</v>
      </c>
      <c r="S53" s="228" t="s">
        <v>424</v>
      </c>
    </row>
    <row r="54" spans="18:19" ht="12.75" customHeight="1">
      <c r="R54" s="227" t="s">
        <v>528</v>
      </c>
      <c r="S54" s="228">
        <v>4</v>
      </c>
    </row>
    <row r="55" spans="18:19" ht="12.75" customHeight="1">
      <c r="R55" s="227" t="s">
        <v>529</v>
      </c>
      <c r="S55" s="228" t="s">
        <v>424</v>
      </c>
    </row>
    <row r="56" spans="18:19" ht="12.75" customHeight="1">
      <c r="R56" s="227" t="s">
        <v>530</v>
      </c>
      <c r="S56" s="228">
        <v>2</v>
      </c>
    </row>
    <row r="57" spans="18:19" ht="12.75" customHeight="1">
      <c r="R57" s="227" t="s">
        <v>531</v>
      </c>
      <c r="S57" s="228">
        <v>4</v>
      </c>
    </row>
    <row r="58" spans="18:19" ht="12.75" customHeight="1">
      <c r="R58" s="227" t="s">
        <v>532</v>
      </c>
      <c r="S58" s="228">
        <v>2</v>
      </c>
    </row>
    <row r="59" spans="18:19" ht="12.75" customHeight="1">
      <c r="R59" s="227" t="s">
        <v>533</v>
      </c>
      <c r="S59" s="228" t="s">
        <v>424</v>
      </c>
    </row>
    <row r="60" spans="18:19" ht="12.75" customHeight="1">
      <c r="R60" s="227" t="s">
        <v>534</v>
      </c>
      <c r="S60" s="228" t="s">
        <v>412</v>
      </c>
    </row>
    <row r="61" spans="18:19" ht="12.75" customHeight="1">
      <c r="R61" s="227" t="s">
        <v>535</v>
      </c>
      <c r="S61" s="228">
        <v>2</v>
      </c>
    </row>
    <row r="62" spans="18:19" ht="12.75" customHeight="1">
      <c r="R62" s="227" t="s">
        <v>536</v>
      </c>
      <c r="S62" s="228">
        <v>5</v>
      </c>
    </row>
    <row r="63" spans="18:19" ht="12.75" customHeight="1">
      <c r="R63" s="227" t="s">
        <v>537</v>
      </c>
      <c r="S63" s="228" t="s">
        <v>424</v>
      </c>
    </row>
    <row r="64" spans="18:19" ht="12.75" customHeight="1">
      <c r="R64" s="227" t="s">
        <v>538</v>
      </c>
      <c r="S64" s="228" t="s">
        <v>424</v>
      </c>
    </row>
    <row r="65" spans="18:19" ht="12.75" customHeight="1">
      <c r="R65" s="227" t="s">
        <v>539</v>
      </c>
      <c r="S65" s="228" t="s">
        <v>424</v>
      </c>
    </row>
    <row r="66" spans="18:19" ht="12.75" customHeight="1">
      <c r="R66" s="227" t="s">
        <v>540</v>
      </c>
      <c r="S66" s="228" t="s">
        <v>438</v>
      </c>
    </row>
    <row r="67" spans="18:19" ht="12.75" customHeight="1">
      <c r="R67" s="227" t="s">
        <v>541</v>
      </c>
      <c r="S67" s="228" t="s">
        <v>412</v>
      </c>
    </row>
    <row r="68" spans="18:19" ht="12.75" customHeight="1">
      <c r="R68" s="227" t="s">
        <v>542</v>
      </c>
      <c r="S68" s="228" t="s">
        <v>424</v>
      </c>
    </row>
    <row r="69" spans="18:19" ht="12.75" customHeight="1">
      <c r="R69" s="227"/>
      <c r="S69" s="229"/>
    </row>
    <row r="70" spans="18:19" ht="12.75" customHeight="1">
      <c r="R70" s="227"/>
      <c r="S70" s="229"/>
    </row>
    <row r="71" spans="18:19" ht="12.75" customHeight="1">
      <c r="R71" s="227"/>
      <c r="S71" s="229"/>
    </row>
    <row r="72" spans="18:19" ht="12.75" customHeight="1">
      <c r="R72" s="227"/>
      <c r="S72" s="229"/>
    </row>
    <row r="73" spans="18:19" ht="12.75" customHeight="1">
      <c r="R73" s="227"/>
      <c r="S73" s="229"/>
    </row>
    <row r="74" spans="18:19" ht="12.75" customHeight="1">
      <c r="R74" s="227"/>
      <c r="S74" s="229"/>
    </row>
    <row r="75" spans="18:19" ht="12.75" customHeight="1">
      <c r="R75" s="227"/>
      <c r="S75" s="229"/>
    </row>
    <row r="76" spans="18:19" ht="12.75" customHeight="1">
      <c r="R76" s="227"/>
      <c r="S76" s="229"/>
    </row>
    <row r="77" spans="18:19" ht="12.75" customHeight="1">
      <c r="R77" s="227"/>
      <c r="S77" s="229"/>
    </row>
    <row r="78" spans="18:19" ht="12.75" customHeight="1">
      <c r="R78" s="227"/>
      <c r="S78" s="229"/>
    </row>
    <row r="79" spans="18:19" ht="12.75" customHeight="1">
      <c r="R79" s="227"/>
      <c r="S79" s="229"/>
    </row>
    <row r="80" spans="18:19" ht="12.75" customHeight="1">
      <c r="R80" s="227"/>
      <c r="S80" s="229"/>
    </row>
    <row r="81" spans="18:19" ht="12.75" customHeight="1">
      <c r="R81" s="227"/>
      <c r="S81" s="229"/>
    </row>
    <row r="82" spans="18:19" ht="12.75" customHeight="1">
      <c r="R82" s="227"/>
      <c r="S82" s="229"/>
    </row>
    <row r="83" spans="18:19" ht="12.75" customHeight="1">
      <c r="R83" s="227"/>
      <c r="S83" s="229"/>
    </row>
    <row r="84" spans="18:19" ht="12.75" customHeight="1">
      <c r="R84" s="227"/>
      <c r="S84" s="229"/>
    </row>
    <row r="85" spans="18:19" ht="12.75" customHeight="1" thickBot="1">
      <c r="R85" s="230"/>
      <c r="S85" s="231"/>
    </row>
  </sheetData>
  <sheetProtection algorithmName="SHA-512" hashValue="GG8K3Vw7PCygTopOfwZw0KwHktOqVnW19V0sSua1SReu4Pq9syulndsvuasm2TL1MJPLaeZZvEqsUyitgkMcRA==" saltValue="orYIl9U6+HifcerCiB6Sa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5EE7-EEE0-4B27-AC0B-FA386535D848}">
  <sheetPr codeName="Hoja7"/>
  <dimension ref="B1:Y102"/>
  <sheetViews>
    <sheetView showGridLines="0" topLeftCell="C1" zoomScale="90" zoomScaleNormal="90" workbookViewId="0">
      <selection activeCell="I8" sqref="I8"/>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8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4" t="s">
        <v>543</v>
      </c>
      <c r="C2" s="325"/>
      <c r="H2" s="328" t="s">
        <v>544</v>
      </c>
      <c r="I2" s="329"/>
      <c r="J2" s="329"/>
      <c r="K2" s="329"/>
      <c r="L2" s="329"/>
      <c r="M2" s="329"/>
      <c r="N2" s="329"/>
      <c r="O2" s="329"/>
      <c r="P2" s="329"/>
      <c r="Q2" s="329"/>
      <c r="R2" s="329"/>
      <c r="S2" s="329"/>
      <c r="T2" s="329"/>
      <c r="U2" s="329"/>
      <c r="V2" s="329"/>
      <c r="W2" s="329"/>
      <c r="X2" s="329"/>
      <c r="Y2" s="330"/>
    </row>
    <row r="3" spans="2:25" ht="15" thickBot="1">
      <c r="B3" s="326"/>
      <c r="C3" s="327"/>
    </row>
    <row r="4" spans="2:25">
      <c r="H4" s="281" t="s">
        <v>545</v>
      </c>
      <c r="I4" s="282"/>
      <c r="K4" s="331" t="s">
        <v>546</v>
      </c>
      <c r="L4" s="331"/>
      <c r="M4" s="331"/>
      <c r="N4" s="332"/>
      <c r="O4" s="332"/>
      <c r="P4" s="332"/>
      <c r="Q4" s="332"/>
      <c r="R4" s="332"/>
      <c r="S4" s="334"/>
      <c r="T4" s="334"/>
      <c r="U4" s="334"/>
    </row>
    <row r="5" spans="2:25" ht="15">
      <c r="B5" s="24" t="s">
        <v>547</v>
      </c>
      <c r="C5" s="24" t="s">
        <v>379</v>
      </c>
      <c r="H5" s="311" t="s">
        <v>33</v>
      </c>
      <c r="I5" s="305" t="s">
        <v>13</v>
      </c>
      <c r="J5" s="280" t="s">
        <v>548</v>
      </c>
      <c r="K5" s="283" t="s">
        <v>34</v>
      </c>
      <c r="L5" s="283" t="s">
        <v>35</v>
      </c>
      <c r="M5" s="283" t="s">
        <v>36</v>
      </c>
      <c r="N5" s="284" t="s">
        <v>37</v>
      </c>
      <c r="O5" s="284" t="s">
        <v>38</v>
      </c>
      <c r="P5" s="284" t="s">
        <v>39</v>
      </c>
      <c r="Q5" s="284" t="s">
        <v>40</v>
      </c>
      <c r="R5" s="284" t="s">
        <v>41</v>
      </c>
      <c r="S5" s="284" t="s">
        <v>42</v>
      </c>
      <c r="T5" s="284" t="s">
        <v>43</v>
      </c>
      <c r="U5" s="284" t="s">
        <v>44</v>
      </c>
      <c r="V5" s="284" t="s">
        <v>45</v>
      </c>
      <c r="W5" s="284" t="s">
        <v>46</v>
      </c>
      <c r="X5" s="284" t="s">
        <v>47</v>
      </c>
      <c r="Y5" s="284" t="s">
        <v>48</v>
      </c>
    </row>
    <row r="6" spans="2:25" ht="15">
      <c r="B6" s="285">
        <v>45658</v>
      </c>
      <c r="C6" s="286" t="s">
        <v>549</v>
      </c>
      <c r="H6" s="287">
        <v>45667</v>
      </c>
      <c r="I6" s="25" t="s">
        <v>98</v>
      </c>
      <c r="J6" s="288" t="str">
        <f>IF(H6="","",H6&amp;"-"&amp;I6)</f>
        <v>45667-3:30 a 6:00 pm</v>
      </c>
      <c r="K6" s="289">
        <f>IF($H6="(en blanco)","",IF($H6="","",IFERROR(IF(VLOOKUP(H6+7,'Fechas de clase'!$B$5:$B$102,1,0),H6+14),H6+7)))</f>
        <v>45674</v>
      </c>
      <c r="L6" s="289">
        <f>IF($H6="(en blanco)","",IF($H6="","",IFERROR(IF(VLOOKUP(K6+7,'Fechas de clase'!$B$5:$B$102,1,0),K6+14),K6+7)))</f>
        <v>45681</v>
      </c>
      <c r="M6" s="289">
        <f>IF($H6="(en blanco)","",IF($H6="","",IFERROR(IF(VLOOKUP(L6+7,'Fechas de clase'!$B$5:$B$102,1,0),L6+14),L6+7)))</f>
        <v>45688</v>
      </c>
      <c r="N6" s="289">
        <f>IF($H6="(en blanco)","",IF($H6="","",IFERROR(IF(VLOOKUP(M6+7,'Fechas de clase'!$B$5:$B$102,1,0),M6+14),M6+7)))</f>
        <v>45695</v>
      </c>
      <c r="O6" s="289">
        <f>IF($H6="(en blanco)","",IF($H6="","",IFERROR(IF(VLOOKUP(N6+7,'Fechas de clase'!$B$5:$B$102,1,0),N6+14),N6+7)))</f>
        <v>45702</v>
      </c>
      <c r="P6" s="289">
        <f>IF($H6="(en blanco)","",IF($H6="","",IFERROR(IF(VLOOKUP(O6+7,'Fechas de clase'!$B$5:$B$102,1,0),O6+14),O6+7)))</f>
        <v>45709</v>
      </c>
      <c r="Q6" s="289">
        <f>IF($H6="(en blanco)","",IF($H6="","",IFERROR(IF(VLOOKUP(P6+7,'Fechas de clase'!$B$5:$B$102,1,0),P6+14),P6+7)))</f>
        <v>45716</v>
      </c>
      <c r="R6" s="289">
        <f>IF($H6="(en blanco)","",IF($H6="","",IFERROR(IF(VLOOKUP(Q6+7,'Fechas de clase'!$B$5:$B$102,1,0),Q6+14),Q6+7)))</f>
        <v>45723</v>
      </c>
      <c r="S6" s="289">
        <f>IF($H6="(en blanco)","",IF($H6="","",IFERROR(IF(VLOOKUP(R6+7,'Fechas de clase'!$B$5:$B$102,1,0),R6+14),R6+7)))</f>
        <v>45730</v>
      </c>
      <c r="T6" s="289">
        <f>IF($H6="(en blanco)","",IF($H6="","",IFERROR(IF(VLOOKUP(S6+7,'Fechas de clase'!$B$5:$B$102,1,0),S6+14),S6+7)))</f>
        <v>45737</v>
      </c>
      <c r="U6" s="289">
        <f>IF($H6="(en blanco)","",IF($H6="","",IFERROR(IF(VLOOKUP(T6+7,'Fechas de clase'!$B$5:$B$102,1,0),T6+14),T6+7)))</f>
        <v>45744</v>
      </c>
      <c r="V6" s="289">
        <f>IF($H6="(en blanco)","",IF($H6="","",IFERROR(IF(VLOOKUP(U6+7,'Fechas de clase'!$B$5:$B$102,1,0),U6+14),U6+7)))</f>
        <v>45751</v>
      </c>
      <c r="W6" s="289">
        <f>IF($H6="(en blanco)","",IF($H6="","",IFERROR(IF(VLOOKUP(V6+7,'Fechas de clase'!$B$5:$B$102,1,0),V6+14),V6+7)))</f>
        <v>45758</v>
      </c>
      <c r="X6" s="289">
        <f>IF($H6="(en blanco)","",IF($H6="","",IFERROR(IF(VLOOKUP(W6+7,'Fechas de clase'!$B$5:$B$102,1,0),W6+14),W6+7)))</f>
        <v>45772</v>
      </c>
      <c r="Y6" s="289">
        <f>IF($H6="(en blanco)","",IF($H6="","",IFERROR(IF(VLOOKUP(X6+7,'Fechas de clase'!$B$5:$B$102,1,0),X6+14),X6+7)))</f>
        <v>45779</v>
      </c>
    </row>
    <row r="7" spans="2:25" ht="15">
      <c r="B7" s="285">
        <v>45764</v>
      </c>
      <c r="C7" s="286" t="s">
        <v>550</v>
      </c>
      <c r="H7" s="287">
        <v>45668</v>
      </c>
      <c r="I7" s="25" t="s">
        <v>75</v>
      </c>
      <c r="J7" s="288" t="str">
        <f t="shared" ref="J7:J70" si="0">IF(H7="","",H7&amp;"-"&amp;I7)</f>
        <v>45668-10:00 a 12:30 pm</v>
      </c>
      <c r="K7" s="289">
        <f>IF($H7="(en blanco)","",IF($H7="","",IFERROR(IF(VLOOKUP(H7+7,'Fechas de clase'!$B$5:$B$102,1,0),H7+14),H7+7)))</f>
        <v>45675</v>
      </c>
      <c r="L7" s="289">
        <f>IF($H7="(en blanco)","",IF($H7="","",IFERROR(IF(VLOOKUP(K7+7,'Fechas de clase'!$B$5:$B$102,1,0),K7+14),K7+7)))</f>
        <v>45682</v>
      </c>
      <c r="M7" s="289">
        <f>IF($H7="(en blanco)","",IF($H7="","",IFERROR(IF(VLOOKUP(L7+7,'Fechas de clase'!$B$5:$B$102,1,0),L7+14),L7+7)))</f>
        <v>45689</v>
      </c>
      <c r="N7" s="289">
        <f>IF($H7="(en blanco)","",IF($H7="","",IFERROR(IF(VLOOKUP(M7+7,'Fechas de clase'!$B$5:$B$102,1,0),M7+14),M7+7)))</f>
        <v>45696</v>
      </c>
      <c r="O7" s="289">
        <f>IF($H7="(en blanco)","",IF($H7="","",IFERROR(IF(VLOOKUP(N7+7,'Fechas de clase'!$B$5:$B$102,1,0),N7+14),N7+7)))</f>
        <v>45703</v>
      </c>
      <c r="P7" s="289">
        <f>IF($H7="(en blanco)","",IF($H7="","",IFERROR(IF(VLOOKUP(O7+7,'Fechas de clase'!$B$5:$B$102,1,0),O7+14),O7+7)))</f>
        <v>45710</v>
      </c>
      <c r="Q7" s="289">
        <f>IF($H7="(en blanco)","",IF($H7="","",IFERROR(IF(VLOOKUP(P7+7,'Fechas de clase'!$B$5:$B$102,1,0),P7+14),P7+7)))</f>
        <v>45717</v>
      </c>
      <c r="R7" s="289">
        <f>IF($H7="(en blanco)","",IF($H7="","",IFERROR(IF(VLOOKUP(Q7+7,'Fechas de clase'!$B$5:$B$102,1,0),Q7+14),Q7+7)))</f>
        <v>45724</v>
      </c>
      <c r="S7" s="289">
        <f>IF($H7="(en blanco)","",IF($H7="","",IFERROR(IF(VLOOKUP(R7+7,'Fechas de clase'!$B$5:$B$102,1,0),R7+14),R7+7)))</f>
        <v>45731</v>
      </c>
      <c r="T7" s="289">
        <f>IF($H7="(en blanco)","",IF($H7="","",IFERROR(IF(VLOOKUP(S7+7,'Fechas de clase'!$B$5:$B$102,1,0),S7+14),S7+7)))</f>
        <v>45738</v>
      </c>
      <c r="U7" s="289">
        <f>IF($H7="(en blanco)","",IF($H7="","",IFERROR(IF(VLOOKUP(T7+7,'Fechas de clase'!$B$5:$B$102,1,0),T7+14),T7+7)))</f>
        <v>45745</v>
      </c>
      <c r="V7" s="289">
        <f>IF($H7="(en blanco)","",IF($H7="","",IFERROR(IF(VLOOKUP(U7+7,'Fechas de clase'!$B$5:$B$102,1,0),U7+14),U7+7)))</f>
        <v>45752</v>
      </c>
      <c r="W7" s="289">
        <f>IF($H7="(en blanco)","",IF($H7="","",IFERROR(IF(VLOOKUP(V7+7,'Fechas de clase'!$B$5:$B$102,1,0),V7+14),V7+7)))</f>
        <v>45759</v>
      </c>
      <c r="X7" s="289">
        <f>IF($H7="(en blanco)","",IF($H7="","",IFERROR(IF(VLOOKUP(W7+7,'Fechas de clase'!$B$5:$B$102,1,0),W7+14),W7+7)))</f>
        <v>45766</v>
      </c>
      <c r="Y7" s="289">
        <f>IF($H7="(en blanco)","",IF($H7="","",IFERROR(IF(VLOOKUP(X7+7,'Fechas de clase'!$B$5:$B$102,1,0),X7+14),X7+7)))</f>
        <v>45773</v>
      </c>
    </row>
    <row r="8" spans="2:25" ht="15">
      <c r="B8" s="285">
        <v>45765</v>
      </c>
      <c r="C8" s="286" t="s">
        <v>551</v>
      </c>
      <c r="H8" s="287">
        <v>45668</v>
      </c>
      <c r="I8" s="25" t="s">
        <v>98</v>
      </c>
      <c r="J8" s="288" t="str">
        <f t="shared" si="0"/>
        <v>45668-3:30 a 6:00 pm</v>
      </c>
      <c r="K8" s="289">
        <f>IF($H8="(en blanco)","",IF($H8="","",IFERROR(IF(VLOOKUP(H8+7,'Fechas de clase'!$B$5:$B$102,1,0),H8+14),H8+7)))</f>
        <v>45675</v>
      </c>
      <c r="L8" s="289">
        <f>IF($H8="(en blanco)","",IF($H8="","",IFERROR(IF(VLOOKUP(K8+7,'Fechas de clase'!$B$5:$B$102,1,0),K8+14),K8+7)))</f>
        <v>45682</v>
      </c>
      <c r="M8" s="289">
        <f>IF($H8="(en blanco)","",IF($H8="","",IFERROR(IF(VLOOKUP(L8+7,'Fechas de clase'!$B$5:$B$102,1,0),L8+14),L8+7)))</f>
        <v>45689</v>
      </c>
      <c r="N8" s="289">
        <f>IF($H8="(en blanco)","",IF($H8="","",IFERROR(IF(VLOOKUP(M8+7,'Fechas de clase'!$B$5:$B$102,1,0),M8+14),M8+7)))</f>
        <v>45696</v>
      </c>
      <c r="O8" s="289">
        <f>IF($H8="(en blanco)","",IF($H8="","",IFERROR(IF(VLOOKUP(N8+7,'Fechas de clase'!$B$5:$B$102,1,0),N8+14),N8+7)))</f>
        <v>45703</v>
      </c>
      <c r="P8" s="289">
        <f>IF($H8="(en blanco)","",IF($H8="","",IFERROR(IF(VLOOKUP(O8+7,'Fechas de clase'!$B$5:$B$102,1,0),O8+14),O8+7)))</f>
        <v>45710</v>
      </c>
      <c r="Q8" s="289">
        <f>IF($H8="(en blanco)","",IF($H8="","",IFERROR(IF(VLOOKUP(P8+7,'Fechas de clase'!$B$5:$B$102,1,0),P8+14),P8+7)))</f>
        <v>45717</v>
      </c>
      <c r="R8" s="289">
        <f>IF($H8="(en blanco)","",IF($H8="","",IFERROR(IF(VLOOKUP(Q8+7,'Fechas de clase'!$B$5:$B$102,1,0),Q8+14),Q8+7)))</f>
        <v>45724</v>
      </c>
      <c r="S8" s="289">
        <f>IF($H8="(en blanco)","",IF($H8="","",IFERROR(IF(VLOOKUP(R8+7,'Fechas de clase'!$B$5:$B$102,1,0),R8+14),R8+7)))</f>
        <v>45731</v>
      </c>
      <c r="T8" s="289">
        <f>IF($H8="(en blanco)","",IF($H8="","",IFERROR(IF(VLOOKUP(S8+7,'Fechas de clase'!$B$5:$B$102,1,0),S8+14),S8+7)))</f>
        <v>45738</v>
      </c>
      <c r="U8" s="289">
        <f>IF($H8="(en blanco)","",IF($H8="","",IFERROR(IF(VLOOKUP(T8+7,'Fechas de clase'!$B$5:$B$102,1,0),T8+14),T8+7)))</f>
        <v>45745</v>
      </c>
      <c r="V8" s="289">
        <f>IF($H8="(en blanco)","",IF($H8="","",IFERROR(IF(VLOOKUP(U8+7,'Fechas de clase'!$B$5:$B$102,1,0),U8+14),U8+7)))</f>
        <v>45752</v>
      </c>
      <c r="W8" s="289">
        <f>IF($H8="(en blanco)","",IF($H8="","",IFERROR(IF(VLOOKUP(V8+7,'Fechas de clase'!$B$5:$B$102,1,0),V8+14),V8+7)))</f>
        <v>45759</v>
      </c>
      <c r="X8" s="289">
        <f>IF($H8="(en blanco)","",IF($H8="","",IFERROR(IF(VLOOKUP(W8+7,'Fechas de clase'!$B$5:$B$102,1,0),W8+14),W8+7)))</f>
        <v>45766</v>
      </c>
      <c r="Y8" s="289">
        <f>IF($H8="(en blanco)","",IF($H8="","",IFERROR(IF(VLOOKUP(X8+7,'Fechas de clase'!$B$5:$B$102,1,0),X8+14),X8+7)))</f>
        <v>45773</v>
      </c>
    </row>
    <row r="9" spans="2:25" ht="15">
      <c r="B9" s="285">
        <v>45778</v>
      </c>
      <c r="C9" s="286" t="s">
        <v>552</v>
      </c>
      <c r="H9" s="287">
        <v>45678</v>
      </c>
      <c r="I9" s="25" t="s">
        <v>87</v>
      </c>
      <c r="J9" s="288" t="str">
        <f t="shared" si="0"/>
        <v>45678-7:00 a 9:30 pm</v>
      </c>
      <c r="K9" s="289">
        <f>IF($H9="(en blanco)","",IF($H9="","",IFERROR(IF(VLOOKUP(H9+7,'Fechas de clase'!$B$5:$B$102,1,0),H9+14),H9+7)))</f>
        <v>45685</v>
      </c>
      <c r="L9" s="289">
        <f>IF($H9="(en blanco)","",IF($H9="","",IFERROR(IF(VLOOKUP(K9+7,'Fechas de clase'!$B$5:$B$102,1,0),K9+14),K9+7)))</f>
        <v>45692</v>
      </c>
      <c r="M9" s="289">
        <f>IF($H9="(en blanco)","",IF($H9="","",IFERROR(IF(VLOOKUP(L9+7,'Fechas de clase'!$B$5:$B$102,1,0),L9+14),L9+7)))</f>
        <v>45699</v>
      </c>
      <c r="N9" s="289">
        <f>IF($H9="(en blanco)","",IF($H9="","",IFERROR(IF(VLOOKUP(M9+7,'Fechas de clase'!$B$5:$B$102,1,0),M9+14),M9+7)))</f>
        <v>45706</v>
      </c>
      <c r="O9" s="289">
        <f>IF($H9="(en blanco)","",IF($H9="","",IFERROR(IF(VLOOKUP(N9+7,'Fechas de clase'!$B$5:$B$102,1,0),N9+14),N9+7)))</f>
        <v>45713</v>
      </c>
      <c r="P9" s="289">
        <f>IF($H9="(en blanco)","",IF($H9="","",IFERROR(IF(VLOOKUP(O9+7,'Fechas de clase'!$B$5:$B$102,1,0),O9+14),O9+7)))</f>
        <v>45720</v>
      </c>
      <c r="Q9" s="289">
        <f>IF($H9="(en blanco)","",IF($H9="","",IFERROR(IF(VLOOKUP(P9+7,'Fechas de clase'!$B$5:$B$102,1,0),P9+14),P9+7)))</f>
        <v>45727</v>
      </c>
      <c r="R9" s="289">
        <f>IF($H9="(en blanco)","",IF($H9="","",IFERROR(IF(VLOOKUP(Q9+7,'Fechas de clase'!$B$5:$B$102,1,0),Q9+14),Q9+7)))</f>
        <v>45734</v>
      </c>
      <c r="S9" s="289">
        <f>IF($H9="(en blanco)","",IF($H9="","",IFERROR(IF(VLOOKUP(R9+7,'Fechas de clase'!$B$5:$B$102,1,0),R9+14),R9+7)))</f>
        <v>45741</v>
      </c>
      <c r="T9" s="289">
        <f>IF($H9="(en blanco)","",IF($H9="","",IFERROR(IF(VLOOKUP(S9+7,'Fechas de clase'!$B$5:$B$102,1,0),S9+14),S9+7)))</f>
        <v>45748</v>
      </c>
      <c r="U9" s="289">
        <f>IF($H9="(en blanco)","",IF($H9="","",IFERROR(IF(VLOOKUP(T9+7,'Fechas de clase'!$B$5:$B$102,1,0),T9+14),T9+7)))</f>
        <v>45755</v>
      </c>
      <c r="V9" s="289">
        <f>IF($H9="(en blanco)","",IF($H9="","",IFERROR(IF(VLOOKUP(U9+7,'Fechas de clase'!$B$5:$B$102,1,0),U9+14),U9+7)))</f>
        <v>45762</v>
      </c>
      <c r="W9" s="289">
        <f>IF($H9="(en blanco)","",IF($H9="","",IFERROR(IF(VLOOKUP(V9+7,'Fechas de clase'!$B$5:$B$102,1,0),V9+14),V9+7)))</f>
        <v>45769</v>
      </c>
      <c r="X9" s="289">
        <f>IF($H9="(en blanco)","",IF($H9="","",IFERROR(IF(VLOOKUP(W9+7,'Fechas de clase'!$B$5:$B$102,1,0),W9+14),W9+7)))</f>
        <v>45776</v>
      </c>
      <c r="Y9" s="289">
        <f>IF($H9="(en blanco)","",IF($H9="","",IFERROR(IF(VLOOKUP(X9+7,'Fechas de clase'!$B$5:$B$102,1,0),X9+14),X9+7)))</f>
        <v>45783</v>
      </c>
    </row>
    <row r="10" spans="2:25" ht="15">
      <c r="B10" s="285">
        <v>45815</v>
      </c>
      <c r="C10" s="286" t="s">
        <v>553</v>
      </c>
      <c r="H10" s="287">
        <v>45698</v>
      </c>
      <c r="I10" s="25" t="s">
        <v>283</v>
      </c>
      <c r="J10" s="288" t="str">
        <f t="shared" si="0"/>
        <v>45698-7:00 - 9:00</v>
      </c>
      <c r="K10" s="289">
        <f>IF($H10="(en blanco)","",IF($H10="","",IFERROR(IF(VLOOKUP(H10+7,'Fechas de clase'!$B$5:$B$102,1,0),H10+14),H10+7)))</f>
        <v>45705</v>
      </c>
      <c r="L10" s="289">
        <f>IF($H10="(en blanco)","",IF($H10="","",IFERROR(IF(VLOOKUP(K10+7,'Fechas de clase'!$B$5:$B$102,1,0),K10+14),K10+7)))</f>
        <v>45712</v>
      </c>
      <c r="M10" s="289">
        <f>IF($H10="(en blanco)","",IF($H10="","",IFERROR(IF(VLOOKUP(L10+7,'Fechas de clase'!$B$5:$B$102,1,0),L10+14),L10+7)))</f>
        <v>45719</v>
      </c>
      <c r="N10" s="289">
        <f>IF($H10="(en blanco)","",IF($H10="","",IFERROR(IF(VLOOKUP(M10+7,'Fechas de clase'!$B$5:$B$102,1,0),M10+14),M10+7)))</f>
        <v>45726</v>
      </c>
      <c r="O10" s="289">
        <f>IF($H10="(en blanco)","",IF($H10="","",IFERROR(IF(VLOOKUP(N10+7,'Fechas de clase'!$B$5:$B$102,1,0),N10+14),N10+7)))</f>
        <v>45733</v>
      </c>
      <c r="P10" s="289">
        <f>IF($H10="(en blanco)","",IF($H10="","",IFERROR(IF(VLOOKUP(O10+7,'Fechas de clase'!$B$5:$B$102,1,0),O10+14),O10+7)))</f>
        <v>45740</v>
      </c>
      <c r="Q10" s="289">
        <f>IF($H10="(en blanco)","",IF($H10="","",IFERROR(IF(VLOOKUP(P10+7,'Fechas de clase'!$B$5:$B$102,1,0),P10+14),P10+7)))</f>
        <v>45747</v>
      </c>
      <c r="R10" s="289">
        <f>IF($H10="(en blanco)","",IF($H10="","",IFERROR(IF(VLOOKUP(Q10+7,'Fechas de clase'!$B$5:$B$102,1,0),Q10+14),Q10+7)))</f>
        <v>45754</v>
      </c>
      <c r="S10" s="289">
        <f>IF($H10="(en blanco)","",IF($H10="","",IFERROR(IF(VLOOKUP(R10+7,'Fechas de clase'!$B$5:$B$102,1,0),R10+14),R10+7)))</f>
        <v>45761</v>
      </c>
      <c r="T10" s="289">
        <f>IF($H10="(en blanco)","",IF($H10="","",IFERROR(IF(VLOOKUP(S10+7,'Fechas de clase'!$B$5:$B$102,1,0),S10+14),S10+7)))</f>
        <v>45768</v>
      </c>
      <c r="U10" s="289">
        <f>IF($H10="(en blanco)","",IF($H10="","",IFERROR(IF(VLOOKUP(T10+7,'Fechas de clase'!$B$5:$B$102,1,0),T10+14),T10+7)))</f>
        <v>45775</v>
      </c>
      <c r="V10" s="289">
        <f>IF($H10="(en blanco)","",IF($H10="","",IFERROR(IF(VLOOKUP(U10+7,'Fechas de clase'!$B$5:$B$102,1,0),U10+14),U10+7)))</f>
        <v>45782</v>
      </c>
      <c r="W10" s="289">
        <f>IF($H10="(en blanco)","",IF($H10="","",IFERROR(IF(VLOOKUP(V10+7,'Fechas de clase'!$B$5:$B$102,1,0),V10+14),V10+7)))</f>
        <v>45789</v>
      </c>
      <c r="X10" s="289">
        <f>IF($H10="(en blanco)","",IF($H10="","",IFERROR(IF(VLOOKUP(W10+7,'Fechas de clase'!$B$5:$B$102,1,0),W10+14),W10+7)))</f>
        <v>45796</v>
      </c>
      <c r="Y10" s="289">
        <f>IF($H10="(en blanco)","",IF($H10="","",IFERROR(IF(VLOOKUP(X10+7,'Fechas de clase'!$B$5:$B$102,1,0),X10+14),X10+7)))</f>
        <v>45803</v>
      </c>
    </row>
    <row r="11" spans="2:25" ht="15">
      <c r="B11" s="285">
        <v>45837</v>
      </c>
      <c r="C11" s="286" t="s">
        <v>554</v>
      </c>
      <c r="H11" s="287">
        <v>45700</v>
      </c>
      <c r="I11" s="25" t="s">
        <v>87</v>
      </c>
      <c r="J11" s="288" t="str">
        <f t="shared" si="0"/>
        <v>45700-7:00 a 9:30 pm</v>
      </c>
      <c r="K11" s="289">
        <f>IF($H11="(en blanco)","",IF($H11="","",IFERROR(IF(VLOOKUP(H11+7,'Fechas de clase'!$B$5:$B$102,1,0),H11+14),H11+7)))</f>
        <v>45707</v>
      </c>
      <c r="L11" s="289">
        <f>IF($H11="(en blanco)","",IF($H11="","",IFERROR(IF(VLOOKUP(K11+7,'Fechas de clase'!$B$5:$B$102,1,0),K11+14),K11+7)))</f>
        <v>45714</v>
      </c>
      <c r="M11" s="289">
        <f>IF($H11="(en blanco)","",IF($H11="","",IFERROR(IF(VLOOKUP(L11+7,'Fechas de clase'!$B$5:$B$102,1,0),L11+14),L11+7)))</f>
        <v>45721</v>
      </c>
      <c r="N11" s="289">
        <f>IF($H11="(en blanco)","",IF($H11="","",IFERROR(IF(VLOOKUP(M11+7,'Fechas de clase'!$B$5:$B$102,1,0),M11+14),M11+7)))</f>
        <v>45728</v>
      </c>
      <c r="O11" s="289">
        <f>IF($H11="(en blanco)","",IF($H11="","",IFERROR(IF(VLOOKUP(N11+7,'Fechas de clase'!$B$5:$B$102,1,0),N11+14),N11+7)))</f>
        <v>45735</v>
      </c>
      <c r="P11" s="289">
        <f>IF($H11="(en blanco)","",IF($H11="","",IFERROR(IF(VLOOKUP(O11+7,'Fechas de clase'!$B$5:$B$102,1,0),O11+14),O11+7)))</f>
        <v>45742</v>
      </c>
      <c r="Q11" s="289">
        <f>IF($H11="(en blanco)","",IF($H11="","",IFERROR(IF(VLOOKUP(P11+7,'Fechas de clase'!$B$5:$B$102,1,0),P11+14),P11+7)))</f>
        <v>45749</v>
      </c>
      <c r="R11" s="289">
        <f>IF($H11="(en blanco)","",IF($H11="","",IFERROR(IF(VLOOKUP(Q11+7,'Fechas de clase'!$B$5:$B$102,1,0),Q11+14),Q11+7)))</f>
        <v>45756</v>
      </c>
      <c r="S11" s="289">
        <f>IF($H11="(en blanco)","",IF($H11="","",IFERROR(IF(VLOOKUP(R11+7,'Fechas de clase'!$B$5:$B$102,1,0),R11+14),R11+7)))</f>
        <v>45763</v>
      </c>
      <c r="T11" s="289">
        <f>IF($H11="(en blanco)","",IF($H11="","",IFERROR(IF(VLOOKUP(S11+7,'Fechas de clase'!$B$5:$B$102,1,0),S11+14),S11+7)))</f>
        <v>45770</v>
      </c>
      <c r="U11" s="289">
        <f>IF($H11="(en blanco)","",IF($H11="","",IFERROR(IF(VLOOKUP(T11+7,'Fechas de clase'!$B$5:$B$102,1,0),T11+14),T11+7)))</f>
        <v>45777</v>
      </c>
      <c r="V11" s="289">
        <f>IF($H11="(en blanco)","",IF($H11="","",IFERROR(IF(VLOOKUP(U11+7,'Fechas de clase'!$B$5:$B$102,1,0),U11+14),U11+7)))</f>
        <v>45784</v>
      </c>
      <c r="W11" s="289">
        <f>IF($H11="(en blanco)","",IF($H11="","",IFERROR(IF(VLOOKUP(V11+7,'Fechas de clase'!$B$5:$B$102,1,0),V11+14),V11+7)))</f>
        <v>45791</v>
      </c>
      <c r="X11" s="289">
        <f>IF($H11="(en blanco)","",IF($H11="","",IFERROR(IF(VLOOKUP(W11+7,'Fechas de clase'!$B$5:$B$102,1,0),W11+14),W11+7)))</f>
        <v>45798</v>
      </c>
      <c r="Y11" s="289">
        <f>IF($H11="(en blanco)","",IF($H11="","",IFERROR(IF(VLOOKUP(X11+7,'Fechas de clase'!$B$5:$B$102,1,0),X11+14),X11+7)))</f>
        <v>45805</v>
      </c>
    </row>
    <row r="12" spans="2:25" ht="15">
      <c r="B12" s="285">
        <v>45861</v>
      </c>
      <c r="C12" s="286" t="s">
        <v>555</v>
      </c>
      <c r="H12" s="287">
        <v>45702</v>
      </c>
      <c r="I12" s="25" t="s">
        <v>98</v>
      </c>
      <c r="J12" s="288" t="str">
        <f t="shared" si="0"/>
        <v>45702-3:30 a 6:00 pm</v>
      </c>
      <c r="K12" s="289">
        <f>IF($H12="(en blanco)","",IF($H12="","",IFERROR(IF(VLOOKUP(H12+7,'Fechas de clase'!$B$5:$B$102,1,0),H12+14),H12+7)))</f>
        <v>45709</v>
      </c>
      <c r="L12" s="289">
        <f>IF($H12="(en blanco)","",IF($H12="","",IFERROR(IF(VLOOKUP(K12+7,'Fechas de clase'!$B$5:$B$102,1,0),K12+14),K12+7)))</f>
        <v>45716</v>
      </c>
      <c r="M12" s="289">
        <f>IF($H12="(en blanco)","",IF($H12="","",IFERROR(IF(VLOOKUP(L12+7,'Fechas de clase'!$B$5:$B$102,1,0),L12+14),L12+7)))</f>
        <v>45723</v>
      </c>
      <c r="N12" s="289">
        <f>IF($H12="(en blanco)","",IF($H12="","",IFERROR(IF(VLOOKUP(M12+7,'Fechas de clase'!$B$5:$B$102,1,0),M12+14),M12+7)))</f>
        <v>45730</v>
      </c>
      <c r="O12" s="289">
        <f>IF($H12="(en blanco)","",IF($H12="","",IFERROR(IF(VLOOKUP(N12+7,'Fechas de clase'!$B$5:$B$102,1,0),N12+14),N12+7)))</f>
        <v>45737</v>
      </c>
      <c r="P12" s="289">
        <f>IF($H12="(en blanco)","",IF($H12="","",IFERROR(IF(VLOOKUP(O12+7,'Fechas de clase'!$B$5:$B$102,1,0),O12+14),O12+7)))</f>
        <v>45744</v>
      </c>
      <c r="Q12" s="289">
        <f>IF($H12="(en blanco)","",IF($H12="","",IFERROR(IF(VLOOKUP(P12+7,'Fechas de clase'!$B$5:$B$102,1,0),P12+14),P12+7)))</f>
        <v>45751</v>
      </c>
      <c r="R12" s="289">
        <f>IF($H12="(en blanco)","",IF($H12="","",IFERROR(IF(VLOOKUP(Q12+7,'Fechas de clase'!$B$5:$B$102,1,0),Q12+14),Q12+7)))</f>
        <v>45758</v>
      </c>
      <c r="S12" s="289">
        <f>IF($H12="(en blanco)","",IF($H12="","",IFERROR(IF(VLOOKUP(R12+7,'Fechas de clase'!$B$5:$B$102,1,0),R12+14),R12+7)))</f>
        <v>45772</v>
      </c>
      <c r="T12" s="289">
        <f>IF($H12="(en blanco)","",IF($H12="","",IFERROR(IF(VLOOKUP(S12+7,'Fechas de clase'!$B$5:$B$102,1,0),S12+14),S12+7)))</f>
        <v>45779</v>
      </c>
      <c r="U12" s="289">
        <f>IF($H12="(en blanco)","",IF($H12="","",IFERROR(IF(VLOOKUP(T12+7,'Fechas de clase'!$B$5:$B$102,1,0),T12+14),T12+7)))</f>
        <v>45786</v>
      </c>
      <c r="V12" s="289">
        <f>IF($H12="(en blanco)","",IF($H12="","",IFERROR(IF(VLOOKUP(U12+7,'Fechas de clase'!$B$5:$B$102,1,0),U12+14),U12+7)))</f>
        <v>45793</v>
      </c>
      <c r="W12" s="289">
        <f>IF($H12="(en blanco)","",IF($H12="","",IFERROR(IF(VLOOKUP(V12+7,'Fechas de clase'!$B$5:$B$102,1,0),V12+14),V12+7)))</f>
        <v>45800</v>
      </c>
      <c r="X12" s="289">
        <f>IF($H12="(en blanco)","",IF($H12="","",IFERROR(IF(VLOOKUP(W12+7,'Fechas de clase'!$B$5:$B$102,1,0),W12+14),W12+7)))</f>
        <v>45807</v>
      </c>
      <c r="Y12" s="289">
        <f>IF($H12="(en blanco)","",IF($H12="","",IFERROR(IF(VLOOKUP(X12+7,'Fechas de clase'!$B$5:$B$102,1,0),X12+14),X12+7)))</f>
        <v>45814</v>
      </c>
    </row>
    <row r="13" spans="2:25" ht="15">
      <c r="B13" s="285">
        <v>45866</v>
      </c>
      <c r="C13" s="286" t="s">
        <v>556</v>
      </c>
      <c r="H13" s="287">
        <v>45703</v>
      </c>
      <c r="I13" s="25" t="s">
        <v>75</v>
      </c>
      <c r="J13" s="288" t="str">
        <f t="shared" si="0"/>
        <v>45703-10:00 a 12:30 pm</v>
      </c>
      <c r="K13" s="289">
        <f>IF($H13="(en blanco)","",IF($H13="","",IFERROR(IF(VLOOKUP(H13+7,'Fechas de clase'!$B$5:$B$102,1,0),H13+14),H13+7)))</f>
        <v>45710</v>
      </c>
      <c r="L13" s="289">
        <f>IF($H13="(en blanco)","",IF($H13="","",IFERROR(IF(VLOOKUP(K13+7,'Fechas de clase'!$B$5:$B$102,1,0),K13+14),K13+7)))</f>
        <v>45717</v>
      </c>
      <c r="M13" s="289">
        <f>IF($H13="(en blanco)","",IF($H13="","",IFERROR(IF(VLOOKUP(L13+7,'Fechas de clase'!$B$5:$B$102,1,0),L13+14),L13+7)))</f>
        <v>45724</v>
      </c>
      <c r="N13" s="289">
        <f>IF($H13="(en blanco)","",IF($H13="","",IFERROR(IF(VLOOKUP(M13+7,'Fechas de clase'!$B$5:$B$102,1,0),M13+14),M13+7)))</f>
        <v>45731</v>
      </c>
      <c r="O13" s="289">
        <f>IF($H13="(en blanco)","",IF($H13="","",IFERROR(IF(VLOOKUP(N13+7,'Fechas de clase'!$B$5:$B$102,1,0),N13+14),N13+7)))</f>
        <v>45738</v>
      </c>
      <c r="P13" s="289">
        <f>IF($H13="(en blanco)","",IF($H13="","",IFERROR(IF(VLOOKUP(O13+7,'Fechas de clase'!$B$5:$B$102,1,0),O13+14),O13+7)))</f>
        <v>45745</v>
      </c>
      <c r="Q13" s="289">
        <f>IF($H13="(en blanco)","",IF($H13="","",IFERROR(IF(VLOOKUP(P13+7,'Fechas de clase'!$B$5:$B$102,1,0),P13+14),P13+7)))</f>
        <v>45752</v>
      </c>
      <c r="R13" s="289">
        <f>IF($H13="(en blanco)","",IF($H13="","",IFERROR(IF(VLOOKUP(Q13+7,'Fechas de clase'!$B$5:$B$102,1,0),Q13+14),Q13+7)))</f>
        <v>45759</v>
      </c>
      <c r="S13" s="289">
        <f>IF($H13="(en blanco)","",IF($H13="","",IFERROR(IF(VLOOKUP(R13+7,'Fechas de clase'!$B$5:$B$102,1,0),R13+14),R13+7)))</f>
        <v>45766</v>
      </c>
      <c r="T13" s="289">
        <f>IF($H13="(en blanco)","",IF($H13="","",IFERROR(IF(VLOOKUP(S13+7,'Fechas de clase'!$B$5:$B$102,1,0),S13+14),S13+7)))</f>
        <v>45773</v>
      </c>
      <c r="U13" s="289">
        <f>IF($H13="(en blanco)","",IF($H13="","",IFERROR(IF(VLOOKUP(T13+7,'Fechas de clase'!$B$5:$B$102,1,0),T13+14),T13+7)))</f>
        <v>45780</v>
      </c>
      <c r="V13" s="289">
        <f>IF($H13="(en blanco)","",IF($H13="","",IFERROR(IF(VLOOKUP(U13+7,'Fechas de clase'!$B$5:$B$102,1,0),U13+14),U13+7)))</f>
        <v>45787</v>
      </c>
      <c r="W13" s="289">
        <f>IF($H13="(en blanco)","",IF($H13="","",IFERROR(IF(VLOOKUP(V13+7,'Fechas de clase'!$B$5:$B$102,1,0),V13+14),V13+7)))</f>
        <v>45794</v>
      </c>
      <c r="X13" s="289">
        <f>IF($H13="(en blanco)","",IF($H13="","",IFERROR(IF(VLOOKUP(W13+7,'Fechas de clase'!$B$5:$B$102,1,0),W13+14),W13+7)))</f>
        <v>45801</v>
      </c>
      <c r="Y13" s="289">
        <f>IF($H13="(en blanco)","",IF($H13="","",IFERROR(IF(VLOOKUP(X13+7,'Fechas de clase'!$B$5:$B$102,1,0),X13+14),X13+7)))</f>
        <v>45808</v>
      </c>
    </row>
    <row r="14" spans="2:25" ht="15">
      <c r="B14" s="285">
        <v>45867</v>
      </c>
      <c r="C14" s="286" t="s">
        <v>557</v>
      </c>
      <c r="H14" s="287">
        <v>45703</v>
      </c>
      <c r="I14" s="25" t="s">
        <v>98</v>
      </c>
      <c r="J14" s="288" t="str">
        <f t="shared" si="0"/>
        <v>45703-3:30 a 6:00 pm</v>
      </c>
      <c r="K14" s="289">
        <f>IF($H14="(en blanco)","",IF($H14="","",IFERROR(IF(VLOOKUP(H14+7,'Fechas de clase'!$B$5:$B$102,1,0),H14+14),H14+7)))</f>
        <v>45710</v>
      </c>
      <c r="L14" s="289">
        <f>IF($H14="(en blanco)","",IF($H14="","",IFERROR(IF(VLOOKUP(K14+7,'Fechas de clase'!$B$5:$B$102,1,0),K14+14),K14+7)))</f>
        <v>45717</v>
      </c>
      <c r="M14" s="289">
        <f>IF($H14="(en blanco)","",IF($H14="","",IFERROR(IF(VLOOKUP(L14+7,'Fechas de clase'!$B$5:$B$102,1,0),L14+14),L14+7)))</f>
        <v>45724</v>
      </c>
      <c r="N14" s="289">
        <f>IF($H14="(en blanco)","",IF($H14="","",IFERROR(IF(VLOOKUP(M14+7,'Fechas de clase'!$B$5:$B$102,1,0),M14+14),M14+7)))</f>
        <v>45731</v>
      </c>
      <c r="O14" s="289">
        <f>IF($H14="(en blanco)","",IF($H14="","",IFERROR(IF(VLOOKUP(N14+7,'Fechas de clase'!$B$5:$B$102,1,0),N14+14),N14+7)))</f>
        <v>45738</v>
      </c>
      <c r="P14" s="289">
        <f>IF($H14="(en blanco)","",IF($H14="","",IFERROR(IF(VLOOKUP(O14+7,'Fechas de clase'!$B$5:$B$102,1,0),O14+14),O14+7)))</f>
        <v>45745</v>
      </c>
      <c r="Q14" s="289">
        <f>IF($H14="(en blanco)","",IF($H14="","",IFERROR(IF(VLOOKUP(P14+7,'Fechas de clase'!$B$5:$B$102,1,0),P14+14),P14+7)))</f>
        <v>45752</v>
      </c>
      <c r="R14" s="289">
        <f>IF($H14="(en blanco)","",IF($H14="","",IFERROR(IF(VLOOKUP(Q14+7,'Fechas de clase'!$B$5:$B$102,1,0),Q14+14),Q14+7)))</f>
        <v>45759</v>
      </c>
      <c r="S14" s="289">
        <f>IF($H14="(en blanco)","",IF($H14="","",IFERROR(IF(VLOOKUP(R14+7,'Fechas de clase'!$B$5:$B$102,1,0),R14+14),R14+7)))</f>
        <v>45766</v>
      </c>
      <c r="T14" s="289">
        <f>IF($H14="(en blanco)","",IF($H14="","",IFERROR(IF(VLOOKUP(S14+7,'Fechas de clase'!$B$5:$B$102,1,0),S14+14),S14+7)))</f>
        <v>45773</v>
      </c>
      <c r="U14" s="289">
        <f>IF($H14="(en blanco)","",IF($H14="","",IFERROR(IF(VLOOKUP(T14+7,'Fechas de clase'!$B$5:$B$102,1,0),T14+14),T14+7)))</f>
        <v>45780</v>
      </c>
      <c r="V14" s="289">
        <f>IF($H14="(en blanco)","",IF($H14="","",IFERROR(IF(VLOOKUP(U14+7,'Fechas de clase'!$B$5:$B$102,1,0),U14+14),U14+7)))</f>
        <v>45787</v>
      </c>
      <c r="W14" s="289">
        <f>IF($H14="(en blanco)","",IF($H14="","",IFERROR(IF(VLOOKUP(V14+7,'Fechas de clase'!$B$5:$B$102,1,0),V14+14),V14+7)))</f>
        <v>45794</v>
      </c>
      <c r="X14" s="289">
        <f>IF($H14="(en blanco)","",IF($H14="","",IFERROR(IF(VLOOKUP(W14+7,'Fechas de clase'!$B$5:$B$102,1,0),W14+14),W14+7)))</f>
        <v>45801</v>
      </c>
      <c r="Y14" s="289">
        <f>IF($H14="(en blanco)","",IF($H14="","",IFERROR(IF(VLOOKUP(X14+7,'Fechas de clase'!$B$5:$B$102,1,0),X14+14),X14+7)))</f>
        <v>45808</v>
      </c>
    </row>
    <row r="15" spans="2:25" ht="15">
      <c r="B15" s="285">
        <v>45875</v>
      </c>
      <c r="C15" s="286" t="s">
        <v>558</v>
      </c>
      <c r="H15" s="287">
        <v>45703</v>
      </c>
      <c r="I15" s="25" t="s">
        <v>310</v>
      </c>
      <c r="J15" s="288" t="str">
        <f t="shared" si="0"/>
        <v>45703-4:00 a 6:00 pm</v>
      </c>
      <c r="K15" s="289">
        <f>IF($H15="(en blanco)","",IF($H15="","",IFERROR(IF(VLOOKUP(H15+7,'Fechas de clase'!$B$5:$B$102,1,0),H15+14),H15+7)))</f>
        <v>45710</v>
      </c>
      <c r="L15" s="289">
        <f>IF($H15="(en blanco)","",IF($H15="","",IFERROR(IF(VLOOKUP(K15+7,'Fechas de clase'!$B$5:$B$102,1,0),K15+14),K15+7)))</f>
        <v>45717</v>
      </c>
      <c r="M15" s="289">
        <f>IF($H15="(en blanco)","",IF($H15="","",IFERROR(IF(VLOOKUP(L15+7,'Fechas de clase'!$B$5:$B$102,1,0),L15+14),L15+7)))</f>
        <v>45724</v>
      </c>
      <c r="N15" s="289">
        <f>IF($H15="(en blanco)","",IF($H15="","",IFERROR(IF(VLOOKUP(M15+7,'Fechas de clase'!$B$5:$B$102,1,0),M15+14),M15+7)))</f>
        <v>45731</v>
      </c>
      <c r="O15" s="289">
        <f>IF($H15="(en blanco)","",IF($H15="","",IFERROR(IF(VLOOKUP(N15+7,'Fechas de clase'!$B$5:$B$102,1,0),N15+14),N15+7)))</f>
        <v>45738</v>
      </c>
      <c r="P15" s="289">
        <f>IF($H15="(en blanco)","",IF($H15="","",IFERROR(IF(VLOOKUP(O15+7,'Fechas de clase'!$B$5:$B$102,1,0),O15+14),O15+7)))</f>
        <v>45745</v>
      </c>
      <c r="Q15" s="289">
        <f>IF($H15="(en blanco)","",IF($H15="","",IFERROR(IF(VLOOKUP(P15+7,'Fechas de clase'!$B$5:$B$102,1,0),P15+14),P15+7)))</f>
        <v>45752</v>
      </c>
      <c r="R15" s="289">
        <f>IF($H15="(en blanco)","",IF($H15="","",IFERROR(IF(VLOOKUP(Q15+7,'Fechas de clase'!$B$5:$B$102,1,0),Q15+14),Q15+7)))</f>
        <v>45759</v>
      </c>
      <c r="S15" s="289">
        <f>IF($H15="(en blanco)","",IF($H15="","",IFERROR(IF(VLOOKUP(R15+7,'Fechas de clase'!$B$5:$B$102,1,0),R15+14),R15+7)))</f>
        <v>45766</v>
      </c>
      <c r="T15" s="289">
        <f>IF($H15="(en blanco)","",IF($H15="","",IFERROR(IF(VLOOKUP(S15+7,'Fechas de clase'!$B$5:$B$102,1,0),S15+14),S15+7)))</f>
        <v>45773</v>
      </c>
      <c r="U15" s="289">
        <f>IF($H15="(en blanco)","",IF($H15="","",IFERROR(IF(VLOOKUP(T15+7,'Fechas de clase'!$B$5:$B$102,1,0),T15+14),T15+7)))</f>
        <v>45780</v>
      </c>
      <c r="V15" s="289">
        <f>IF($H15="(en blanco)","",IF($H15="","",IFERROR(IF(VLOOKUP(U15+7,'Fechas de clase'!$B$5:$B$102,1,0),U15+14),U15+7)))</f>
        <v>45787</v>
      </c>
      <c r="W15" s="289">
        <f>IF($H15="(en blanco)","",IF($H15="","",IFERROR(IF(VLOOKUP(V15+7,'Fechas de clase'!$B$5:$B$102,1,0),V15+14),V15+7)))</f>
        <v>45794</v>
      </c>
      <c r="X15" s="289">
        <f>IF($H15="(en blanco)","",IF($H15="","",IFERROR(IF(VLOOKUP(W15+7,'Fechas de clase'!$B$5:$B$102,1,0),W15+14),W15+7)))</f>
        <v>45801</v>
      </c>
      <c r="Y15" s="289">
        <f>IF($H15="(en blanco)","",IF($H15="","",IFERROR(IF(VLOOKUP(X15+7,'Fechas de clase'!$B$5:$B$102,1,0),X15+14),X15+7)))</f>
        <v>45808</v>
      </c>
    </row>
    <row r="16" spans="2:25" ht="15">
      <c r="B16" s="285">
        <v>45899</v>
      </c>
      <c r="C16" s="286" t="s">
        <v>559</v>
      </c>
      <c r="H16" s="287" t="s">
        <v>560</v>
      </c>
      <c r="I16" s="25" t="s">
        <v>560</v>
      </c>
      <c r="J16" s="288" t="str">
        <f t="shared" si="0"/>
        <v>(en blanco)-(en blanco)</v>
      </c>
      <c r="K16" s="289" t="str">
        <f>IF($H16="(en blanco)","",IF($H16="","",IFERROR(IF(VLOOKUP(H16+7,'Fechas de clase'!$B$5:$B$102,1,0),H16+14),H16+7)))</f>
        <v/>
      </c>
      <c r="L16" s="289" t="str">
        <f>IF($H16="(en blanco)","",IF($H16="","",IFERROR(IF(VLOOKUP(K16+7,'Fechas de clase'!$B$5:$B$102,1,0),K16+14),K16+7)))</f>
        <v/>
      </c>
      <c r="M16" s="289" t="str">
        <f>IF($H16="(en blanco)","",IF($H16="","",IFERROR(IF(VLOOKUP(L16+7,'Fechas de clase'!$B$5:$B$102,1,0),L16+14),L16+7)))</f>
        <v/>
      </c>
      <c r="N16" s="289" t="str">
        <f>IF($H16="(en blanco)","",IF($H16="","",IFERROR(IF(VLOOKUP(M16+7,'Fechas de clase'!$B$5:$B$102,1,0),M16+14),M16+7)))</f>
        <v/>
      </c>
      <c r="O16" s="289" t="str">
        <f>IF($H16="(en blanco)","",IF($H16="","",IFERROR(IF(VLOOKUP(N16+7,'Fechas de clase'!$B$5:$B$102,1,0),N16+14),N16+7)))</f>
        <v/>
      </c>
      <c r="P16" s="289" t="str">
        <f>IF($H16="(en blanco)","",IF($H16="","",IFERROR(IF(VLOOKUP(O16+7,'Fechas de clase'!$B$5:$B$102,1,0),O16+14),O16+7)))</f>
        <v/>
      </c>
      <c r="Q16" s="289" t="str">
        <f>IF($H16="(en blanco)","",IF($H16="","",IFERROR(IF(VLOOKUP(P16+7,'Fechas de clase'!$B$5:$B$102,1,0),P16+14),P16+7)))</f>
        <v/>
      </c>
      <c r="R16" s="289" t="str">
        <f>IF($H16="(en blanco)","",IF($H16="","",IFERROR(IF(VLOOKUP(Q16+7,'Fechas de clase'!$B$5:$B$102,1,0),Q16+14),Q16+7)))</f>
        <v/>
      </c>
      <c r="S16" s="289" t="str">
        <f>IF($H16="(en blanco)","",IF($H16="","",IFERROR(IF(VLOOKUP(R16+7,'Fechas de clase'!$B$5:$B$102,1,0),R16+14),R16+7)))</f>
        <v/>
      </c>
      <c r="T16" s="289" t="str">
        <f>IF($H16="(en blanco)","",IF($H16="","",IFERROR(IF(VLOOKUP(S16+7,'Fechas de clase'!$B$5:$B$102,1,0),S16+14),S16+7)))</f>
        <v/>
      </c>
      <c r="U16" s="289" t="str">
        <f>IF($H16="(en blanco)","",IF($H16="","",IFERROR(IF(VLOOKUP(T16+7,'Fechas de clase'!$B$5:$B$102,1,0),T16+14),T16+7)))</f>
        <v/>
      </c>
      <c r="V16" s="289" t="str">
        <f>IF($H16="(en blanco)","",IF($H16="","",IFERROR(IF(VLOOKUP(U16+7,'Fechas de clase'!$B$5:$B$102,1,0),U16+14),U16+7)))</f>
        <v/>
      </c>
      <c r="W16" s="289" t="str">
        <f>IF($H16="(en blanco)","",IF($H16="","",IFERROR(IF(VLOOKUP(V16+7,'Fechas de clase'!$B$5:$B$102,1,0),V16+14),V16+7)))</f>
        <v/>
      </c>
      <c r="X16" s="289" t="str">
        <f>IF($H16="(en blanco)","",IF($H16="","",IFERROR(IF(VLOOKUP(W16+7,'Fechas de clase'!$B$5:$B$102,1,0),W16+14),W16+7)))</f>
        <v/>
      </c>
      <c r="Y16" s="289" t="str">
        <f>IF($H16="(en blanco)","",IF($H16="","",IFERROR(IF(VLOOKUP(X16+7,'Fechas de clase'!$B$5:$B$102,1,0),X16+14),X16+7)))</f>
        <v/>
      </c>
    </row>
    <row r="17" spans="2:25" ht="15">
      <c r="B17" s="285">
        <v>45938</v>
      </c>
      <c r="C17" s="286" t="s">
        <v>561</v>
      </c>
      <c r="H17" s="287" t="s">
        <v>560</v>
      </c>
      <c r="I17" s="25" t="s">
        <v>75</v>
      </c>
      <c r="J17" s="288" t="str">
        <f t="shared" si="0"/>
        <v>(en blanco)-10:00 a 12:30 pm</v>
      </c>
      <c r="K17" s="289" t="str">
        <f>IF($H17="(en blanco)","",IF($H17="","",IFERROR(IF(VLOOKUP(H17+7,'Fechas de clase'!$B$5:$B$102,1,0),H17+14),H17+7)))</f>
        <v/>
      </c>
      <c r="L17" s="289" t="str">
        <f>IF($H17="(en blanco)","",IF($H17="","",IFERROR(IF(VLOOKUP(K17+7,'Fechas de clase'!$B$5:$B$102,1,0),K17+14),K17+7)))</f>
        <v/>
      </c>
      <c r="M17" s="289" t="str">
        <f>IF($H17="(en blanco)","",IF($H17="","",IFERROR(IF(VLOOKUP(L17+7,'Fechas de clase'!$B$5:$B$102,1,0),L17+14),L17+7)))</f>
        <v/>
      </c>
      <c r="N17" s="289" t="str">
        <f>IF($H17="(en blanco)","",IF($H17="","",IFERROR(IF(VLOOKUP(M17+7,'Fechas de clase'!$B$5:$B$102,1,0),M17+14),M17+7)))</f>
        <v/>
      </c>
      <c r="O17" s="289" t="str">
        <f>IF($H17="(en blanco)","",IF($H17="","",IFERROR(IF(VLOOKUP(N17+7,'Fechas de clase'!$B$5:$B$102,1,0),N17+14),N17+7)))</f>
        <v/>
      </c>
      <c r="P17" s="289" t="str">
        <f>IF($H17="(en blanco)","",IF($H17="","",IFERROR(IF(VLOOKUP(O17+7,'Fechas de clase'!$B$5:$B$102,1,0),O17+14),O17+7)))</f>
        <v/>
      </c>
      <c r="Q17" s="289" t="str">
        <f>IF($H17="(en blanco)","",IF($H17="","",IFERROR(IF(VLOOKUP(P17+7,'Fechas de clase'!$B$5:$B$102,1,0),P17+14),P17+7)))</f>
        <v/>
      </c>
      <c r="R17" s="289" t="str">
        <f>IF($H17="(en blanco)","",IF($H17="","",IFERROR(IF(VLOOKUP(Q17+7,'Fechas de clase'!$B$5:$B$102,1,0),Q17+14),Q17+7)))</f>
        <v/>
      </c>
      <c r="S17" s="289" t="str">
        <f>IF($H17="(en blanco)","",IF($H17="","",IFERROR(IF(VLOOKUP(R17+7,'Fechas de clase'!$B$5:$B$102,1,0),R17+14),R17+7)))</f>
        <v/>
      </c>
      <c r="T17" s="289" t="str">
        <f>IF($H17="(en blanco)","",IF($H17="","",IFERROR(IF(VLOOKUP(S17+7,'Fechas de clase'!$B$5:$B$102,1,0),S17+14),S17+7)))</f>
        <v/>
      </c>
      <c r="U17" s="289" t="str">
        <f>IF($H17="(en blanco)","",IF($H17="","",IFERROR(IF(VLOOKUP(T17+7,'Fechas de clase'!$B$5:$B$102,1,0),T17+14),T17+7)))</f>
        <v/>
      </c>
      <c r="V17" s="289" t="str">
        <f>IF($H17="(en blanco)","",IF($H17="","",IFERROR(IF(VLOOKUP(U17+7,'Fechas de clase'!$B$5:$B$102,1,0),U17+14),U17+7)))</f>
        <v/>
      </c>
      <c r="W17" s="289" t="str">
        <f>IF($H17="(en blanco)","",IF($H17="","",IFERROR(IF(VLOOKUP(V17+7,'Fechas de clase'!$B$5:$B$102,1,0),V17+14),V17+7)))</f>
        <v/>
      </c>
      <c r="X17" s="289" t="str">
        <f>IF($H17="(en blanco)","",IF($H17="","",IFERROR(IF(VLOOKUP(W17+7,'Fechas de clase'!$B$5:$B$102,1,0),W17+14),W17+7)))</f>
        <v/>
      </c>
      <c r="Y17" s="289" t="str">
        <f>IF($H17="(en blanco)","",IF($H17="","",IFERROR(IF(VLOOKUP(X17+7,'Fechas de clase'!$B$5:$B$102,1,0),X17+14),X17+7)))</f>
        <v/>
      </c>
    </row>
    <row r="18" spans="2:25">
      <c r="B18" s="285">
        <v>45962</v>
      </c>
      <c r="C18" s="286" t="s">
        <v>562</v>
      </c>
      <c r="J18" s="288" t="str">
        <f t="shared" si="0"/>
        <v/>
      </c>
      <c r="K18" s="289" t="str">
        <f>IF($H18="(en blanco)","",IF($H18="","",IFERROR(IF(VLOOKUP(H18+7,'Fechas de clase'!$B$5:$B$102,1,0),H18+14),H18+7)))</f>
        <v/>
      </c>
      <c r="L18" s="289" t="str">
        <f>IF($H18="(en blanco)","",IF($H18="","",IFERROR(IF(VLOOKUP(K18+7,'Fechas de clase'!$B$5:$B$102,1,0),K18+14),K18+7)))</f>
        <v/>
      </c>
      <c r="M18" s="289" t="str">
        <f>IF($H18="(en blanco)","",IF($H18="","",IFERROR(IF(VLOOKUP(L18+7,'Fechas de clase'!$B$5:$B$102,1,0),L18+14),L18+7)))</f>
        <v/>
      </c>
      <c r="N18" s="289" t="str">
        <f>IF($H18="(en blanco)","",IF($H18="","",IFERROR(IF(VLOOKUP(M18+7,'Fechas de clase'!$B$5:$B$102,1,0),M18+14),M18+7)))</f>
        <v/>
      </c>
      <c r="O18" s="289" t="str">
        <f>IF($H18="(en blanco)","",IF($H18="","",IFERROR(IF(VLOOKUP(N18+7,'Fechas de clase'!$B$5:$B$102,1,0),N18+14),N18+7)))</f>
        <v/>
      </c>
      <c r="P18" s="289" t="str">
        <f>IF($H18="(en blanco)","",IF($H18="","",IFERROR(IF(VLOOKUP(O18+7,'Fechas de clase'!$B$5:$B$102,1,0),O18+14),O18+7)))</f>
        <v/>
      </c>
      <c r="Q18" s="289" t="str">
        <f>IF($H18="(en blanco)","",IF($H18="","",IFERROR(IF(VLOOKUP(P18+7,'Fechas de clase'!$B$5:$B$102,1,0),P18+14),P18+7)))</f>
        <v/>
      </c>
      <c r="R18" s="289" t="str">
        <f>IF($H18="(en blanco)","",IF($H18="","",IFERROR(IF(VLOOKUP(Q18+7,'Fechas de clase'!$B$5:$B$102,1,0),Q18+14),Q18+7)))</f>
        <v/>
      </c>
      <c r="S18" s="289" t="str">
        <f>IF($H18="(en blanco)","",IF($H18="","",IFERROR(IF(VLOOKUP(R18+7,'Fechas de clase'!$B$5:$B$102,1,0),R18+14),R18+7)))</f>
        <v/>
      </c>
      <c r="T18" s="289" t="str">
        <f>IF($H18="(en blanco)","",IF($H18="","",IFERROR(IF(VLOOKUP(S18+7,'Fechas de clase'!$B$5:$B$102,1,0),S18+14),S18+7)))</f>
        <v/>
      </c>
      <c r="U18" s="289" t="str">
        <f>IF($H18="(en blanco)","",IF($H18="","",IFERROR(IF(VLOOKUP(T18+7,'Fechas de clase'!$B$5:$B$102,1,0),T18+14),T18+7)))</f>
        <v/>
      </c>
      <c r="V18" s="289" t="str">
        <f>IF($H18="(en blanco)","",IF($H18="","",IFERROR(IF(VLOOKUP(U18+7,'Fechas de clase'!$B$5:$B$102,1,0),U18+14),U18+7)))</f>
        <v/>
      </c>
      <c r="W18" s="289" t="str">
        <f>IF($H18="(en blanco)","",IF($H18="","",IFERROR(IF(VLOOKUP(V18+7,'Fechas de clase'!$B$5:$B$102,1,0),V18+14),V18+7)))</f>
        <v/>
      </c>
      <c r="X18" s="289" t="str">
        <f>IF($H18="(en blanco)","",IF($H18="","",IFERROR(IF(VLOOKUP(W18+7,'Fechas de clase'!$B$5:$B$102,1,0),W18+14),W18+7)))</f>
        <v/>
      </c>
      <c r="Y18" s="289" t="str">
        <f>IF($H18="(en blanco)","",IF($H18="","",IFERROR(IF(VLOOKUP(X18+7,'Fechas de clase'!$B$5:$B$102,1,0),X18+14),X18+7)))</f>
        <v/>
      </c>
    </row>
    <row r="19" spans="2:25">
      <c r="B19" s="285">
        <v>45999</v>
      </c>
      <c r="C19" s="286" t="s">
        <v>563</v>
      </c>
      <c r="J19" s="288" t="str">
        <f t="shared" si="0"/>
        <v/>
      </c>
      <c r="K19" s="289" t="str">
        <f>IF($H19="(en blanco)","",IF($H19="","",IFERROR(IF(VLOOKUP(H19+7,'Fechas de clase'!$B$5:$B$102,1,0),H19+14),H19+7)))</f>
        <v/>
      </c>
      <c r="L19" s="289" t="str">
        <f>IF($H19="(en blanco)","",IF($H19="","",IFERROR(IF(VLOOKUP(K19+7,'Fechas de clase'!$B$5:$B$102,1,0),K19+14),K19+7)))</f>
        <v/>
      </c>
      <c r="M19" s="289" t="str">
        <f>IF($H19="(en blanco)","",IF($H19="","",IFERROR(IF(VLOOKUP(L19+7,'Fechas de clase'!$B$5:$B$102,1,0),L19+14),L19+7)))</f>
        <v/>
      </c>
      <c r="N19" s="289" t="str">
        <f>IF($H19="(en blanco)","",IF($H19="","",IFERROR(IF(VLOOKUP(M19+7,'Fechas de clase'!$B$5:$B$102,1,0),M19+14),M19+7)))</f>
        <v/>
      </c>
      <c r="O19" s="289" t="str">
        <f>IF($H19="(en blanco)","",IF($H19="","",IFERROR(IF(VLOOKUP(N19+7,'Fechas de clase'!$B$5:$B$102,1,0),N19+14),N19+7)))</f>
        <v/>
      </c>
      <c r="P19" s="289" t="str">
        <f>IF($H19="(en blanco)","",IF($H19="","",IFERROR(IF(VLOOKUP(O19+7,'Fechas de clase'!$B$5:$B$102,1,0),O19+14),O19+7)))</f>
        <v/>
      </c>
      <c r="Q19" s="289" t="str">
        <f>IF($H19="(en blanco)","",IF($H19="","",IFERROR(IF(VLOOKUP(P19+7,'Fechas de clase'!$B$5:$B$102,1,0),P19+14),P19+7)))</f>
        <v/>
      </c>
      <c r="R19" s="289" t="str">
        <f>IF($H19="(en blanco)","",IF($H19="","",IFERROR(IF(VLOOKUP(Q19+7,'Fechas de clase'!$B$5:$B$102,1,0),Q19+14),Q19+7)))</f>
        <v/>
      </c>
      <c r="S19" s="289" t="str">
        <f>IF($H19="(en blanco)","",IF($H19="","",IFERROR(IF(VLOOKUP(R19+7,'Fechas de clase'!$B$5:$B$102,1,0),R19+14),R19+7)))</f>
        <v/>
      </c>
      <c r="T19" s="289" t="str">
        <f>IF($H19="(en blanco)","",IF($H19="","",IFERROR(IF(VLOOKUP(S19+7,'Fechas de clase'!$B$5:$B$102,1,0),S19+14),S19+7)))</f>
        <v/>
      </c>
      <c r="U19" s="289" t="str">
        <f>IF($H19="(en blanco)","",IF($H19="","",IFERROR(IF(VLOOKUP(T19+7,'Fechas de clase'!$B$5:$B$102,1,0),T19+14),T19+7)))</f>
        <v/>
      </c>
      <c r="V19" s="289" t="str">
        <f>IF($H19="(en blanco)","",IF($H19="","",IFERROR(IF(VLOOKUP(U19+7,'Fechas de clase'!$B$5:$B$102,1,0),U19+14),U19+7)))</f>
        <v/>
      </c>
      <c r="W19" s="289" t="str">
        <f>IF($H19="(en blanco)","",IF($H19="","",IFERROR(IF(VLOOKUP(V19+7,'Fechas de clase'!$B$5:$B$102,1,0),V19+14),V19+7)))</f>
        <v/>
      </c>
      <c r="X19" s="289" t="str">
        <f>IF($H19="(en blanco)","",IF($H19="","",IFERROR(IF(VLOOKUP(W19+7,'Fechas de clase'!$B$5:$B$102,1,0),W19+14),W19+7)))</f>
        <v/>
      </c>
      <c r="Y19" s="289" t="str">
        <f>IF($H19="(en blanco)","",IF($H19="","",IFERROR(IF(VLOOKUP(X19+7,'Fechas de clase'!$B$5:$B$102,1,0),X19+14),X19+7)))</f>
        <v/>
      </c>
    </row>
    <row r="20" spans="2:25">
      <c r="B20" s="285">
        <v>46000</v>
      </c>
      <c r="C20" s="286" t="s">
        <v>564</v>
      </c>
      <c r="J20" s="288" t="str">
        <f t="shared" si="0"/>
        <v/>
      </c>
      <c r="K20" s="289" t="str">
        <f>IF($H20="(en blanco)","",IF($H20="","",IFERROR(IF(VLOOKUP(H20+7,'Fechas de clase'!$B$5:$B$102,1,0),H20+14),H20+7)))</f>
        <v/>
      </c>
      <c r="L20" s="289" t="str">
        <f>IF($H20="(en blanco)","",IF($H20="","",IFERROR(IF(VLOOKUP(K20+7,'Fechas de clase'!$B$5:$B$102,1,0),K20+14),K20+7)))</f>
        <v/>
      </c>
      <c r="M20" s="289" t="str">
        <f>IF($H20="(en blanco)","",IF($H20="","",IFERROR(IF(VLOOKUP(L20+7,'Fechas de clase'!$B$5:$B$102,1,0),L20+14),L20+7)))</f>
        <v/>
      </c>
      <c r="N20" s="289" t="str">
        <f>IF($H20="(en blanco)","",IF($H20="","",IFERROR(IF(VLOOKUP(M20+7,'Fechas de clase'!$B$5:$B$102,1,0),M20+14),M20+7)))</f>
        <v/>
      </c>
      <c r="O20" s="289" t="str">
        <f>IF($H20="(en blanco)","",IF($H20="","",IFERROR(IF(VLOOKUP(N20+7,'Fechas de clase'!$B$5:$B$102,1,0),N20+14),N20+7)))</f>
        <v/>
      </c>
      <c r="P20" s="289" t="str">
        <f>IF($H20="(en blanco)","",IF($H20="","",IFERROR(IF(VLOOKUP(O20+7,'Fechas de clase'!$B$5:$B$102,1,0),O20+14),O20+7)))</f>
        <v/>
      </c>
      <c r="Q20" s="289" t="str">
        <f>IF($H20="(en blanco)","",IF($H20="","",IFERROR(IF(VLOOKUP(P20+7,'Fechas de clase'!$B$5:$B$102,1,0),P20+14),P20+7)))</f>
        <v/>
      </c>
      <c r="R20" s="289" t="str">
        <f>IF($H20="(en blanco)","",IF($H20="","",IFERROR(IF(VLOOKUP(Q20+7,'Fechas de clase'!$B$5:$B$102,1,0),Q20+14),Q20+7)))</f>
        <v/>
      </c>
      <c r="S20" s="289" t="str">
        <f>IF($H20="(en blanco)","",IF($H20="","",IFERROR(IF(VLOOKUP(R20+7,'Fechas de clase'!$B$5:$B$102,1,0),R20+14),R20+7)))</f>
        <v/>
      </c>
      <c r="T20" s="289" t="str">
        <f>IF($H20="(en blanco)","",IF($H20="","",IFERROR(IF(VLOOKUP(S20+7,'Fechas de clase'!$B$5:$B$102,1,0),S20+14),S20+7)))</f>
        <v/>
      </c>
      <c r="U20" s="289" t="str">
        <f>IF($H20="(en blanco)","",IF($H20="","",IFERROR(IF(VLOOKUP(T20+7,'Fechas de clase'!$B$5:$B$102,1,0),T20+14),T20+7)))</f>
        <v/>
      </c>
      <c r="V20" s="289" t="str">
        <f>IF($H20="(en blanco)","",IF($H20="","",IFERROR(IF(VLOOKUP(U20+7,'Fechas de clase'!$B$5:$B$102,1,0),U20+14),U20+7)))</f>
        <v/>
      </c>
      <c r="W20" s="289" t="str">
        <f>IF($H20="(en blanco)","",IF($H20="","",IFERROR(IF(VLOOKUP(V20+7,'Fechas de clase'!$B$5:$B$102,1,0),V20+14),V20+7)))</f>
        <v/>
      </c>
      <c r="X20" s="289" t="str">
        <f>IF($H20="(en blanco)","",IF($H20="","",IFERROR(IF(VLOOKUP(W20+7,'Fechas de clase'!$B$5:$B$102,1,0),W20+14),W20+7)))</f>
        <v/>
      </c>
      <c r="Y20" s="289" t="str">
        <f>IF($H20="(en blanco)","",IF($H20="","",IFERROR(IF(VLOOKUP(X20+7,'Fechas de clase'!$B$5:$B$102,1,0),X20+14),X20+7)))</f>
        <v/>
      </c>
    </row>
    <row r="21" spans="2:25">
      <c r="B21" s="285">
        <v>46016</v>
      </c>
      <c r="C21" s="286" t="s">
        <v>565</v>
      </c>
      <c r="J21" s="288" t="str">
        <f t="shared" si="0"/>
        <v/>
      </c>
      <c r="K21" s="289" t="str">
        <f>IF($H21="(en blanco)","",IF($H21="","",IFERROR(IF(VLOOKUP(H21+7,'Fechas de clase'!$B$5:$B$102,1,0),H21+14),H21+7)))</f>
        <v/>
      </c>
      <c r="L21" s="289" t="str">
        <f>IF($H21="(en blanco)","",IF($H21="","",IFERROR(IF(VLOOKUP(K21+7,'Fechas de clase'!$B$5:$B$102,1,0),K21+14),K21+7)))</f>
        <v/>
      </c>
      <c r="M21" s="289" t="str">
        <f>IF($H21="(en blanco)","",IF($H21="","",IFERROR(IF(VLOOKUP(L21+7,'Fechas de clase'!$B$5:$B$102,1,0),L21+14),L21+7)))</f>
        <v/>
      </c>
      <c r="N21" s="289" t="str">
        <f>IF($H21="(en blanco)","",IF($H21="","",IFERROR(IF(VLOOKUP(M21+7,'Fechas de clase'!$B$5:$B$102,1,0),M21+14),M21+7)))</f>
        <v/>
      </c>
      <c r="O21" s="289" t="str">
        <f>IF($H21="(en blanco)","",IF($H21="","",IFERROR(IF(VLOOKUP(N21+7,'Fechas de clase'!$B$5:$B$102,1,0),N21+14),N21+7)))</f>
        <v/>
      </c>
      <c r="P21" s="289" t="str">
        <f>IF($H21="(en blanco)","",IF($H21="","",IFERROR(IF(VLOOKUP(O21+7,'Fechas de clase'!$B$5:$B$102,1,0),O21+14),O21+7)))</f>
        <v/>
      </c>
      <c r="Q21" s="289" t="str">
        <f>IF($H21="(en blanco)","",IF($H21="","",IFERROR(IF(VLOOKUP(P21+7,'Fechas de clase'!$B$5:$B$102,1,0),P21+14),P21+7)))</f>
        <v/>
      </c>
      <c r="R21" s="289" t="str">
        <f>IF($H21="(en blanco)","",IF($H21="","",IFERROR(IF(VLOOKUP(Q21+7,'Fechas de clase'!$B$5:$B$102,1,0),Q21+14),Q21+7)))</f>
        <v/>
      </c>
      <c r="S21" s="289" t="str">
        <f>IF($H21="(en blanco)","",IF($H21="","",IFERROR(IF(VLOOKUP(R21+7,'Fechas de clase'!$B$5:$B$102,1,0),R21+14),R21+7)))</f>
        <v/>
      </c>
      <c r="T21" s="289" t="str">
        <f>IF($H21="(en blanco)","",IF($H21="","",IFERROR(IF(VLOOKUP(S21+7,'Fechas de clase'!$B$5:$B$102,1,0),S21+14),S21+7)))</f>
        <v/>
      </c>
      <c r="U21" s="289" t="str">
        <f>IF($H21="(en blanco)","",IF($H21="","",IFERROR(IF(VLOOKUP(T21+7,'Fechas de clase'!$B$5:$B$102,1,0),T21+14),T21+7)))</f>
        <v/>
      </c>
      <c r="V21" s="289" t="str">
        <f>IF($H21="(en blanco)","",IF($H21="","",IFERROR(IF(VLOOKUP(U21+7,'Fechas de clase'!$B$5:$B$102,1,0),U21+14),U21+7)))</f>
        <v/>
      </c>
      <c r="W21" s="289" t="str">
        <f>IF($H21="(en blanco)","",IF($H21="","",IFERROR(IF(VLOOKUP(V21+7,'Fechas de clase'!$B$5:$B$102,1,0),V21+14),V21+7)))</f>
        <v/>
      </c>
      <c r="X21" s="289" t="str">
        <f>IF($H21="(en blanco)","",IF($H21="","",IFERROR(IF(VLOOKUP(W21+7,'Fechas de clase'!$B$5:$B$102,1,0),W21+14),W21+7)))</f>
        <v/>
      </c>
      <c r="Y21" s="289" t="str">
        <f>IF($H21="(en blanco)","",IF($H21="","",IFERROR(IF(VLOOKUP(X21+7,'Fechas de clase'!$B$5:$B$102,1,0),X21+14),X21+7)))</f>
        <v/>
      </c>
    </row>
    <row r="22" spans="2:25">
      <c r="J22" s="288" t="str">
        <f t="shared" si="0"/>
        <v/>
      </c>
      <c r="K22" s="289" t="str">
        <f>IF($H22="(en blanco)","",IF($H22="","",IFERROR(IF(VLOOKUP(H22+7,'Fechas de clase'!$B$5:$B$102,1,0),H22+14),H22+7)))</f>
        <v/>
      </c>
      <c r="L22" s="289" t="str">
        <f>IF($H22="(en blanco)","",IF($H22="","",IFERROR(IF(VLOOKUP(K22+7,'Fechas de clase'!$B$5:$B$102,1,0),K22+14),K22+7)))</f>
        <v/>
      </c>
      <c r="M22" s="289" t="str">
        <f>IF($H22="(en blanco)","",IF($H22="","",IFERROR(IF(VLOOKUP(L22+7,'Fechas de clase'!$B$5:$B$102,1,0),L22+14),L22+7)))</f>
        <v/>
      </c>
      <c r="N22" s="289" t="str">
        <f>IF($H22="(en blanco)","",IF($H22="","",IFERROR(IF(VLOOKUP(M22+7,'Fechas de clase'!$B$5:$B$102,1,0),M22+14),M22+7)))</f>
        <v/>
      </c>
      <c r="O22" s="289" t="str">
        <f>IF($H22="(en blanco)","",IF($H22="","",IFERROR(IF(VLOOKUP(N22+7,'Fechas de clase'!$B$5:$B$102,1,0),N22+14),N22+7)))</f>
        <v/>
      </c>
      <c r="P22" s="289" t="str">
        <f>IF($H22="(en blanco)","",IF($H22="","",IFERROR(IF(VLOOKUP(O22+7,'Fechas de clase'!$B$5:$B$102,1,0),O22+14),O22+7)))</f>
        <v/>
      </c>
      <c r="Q22" s="289" t="str">
        <f>IF($H22="(en blanco)","",IF($H22="","",IFERROR(IF(VLOOKUP(P22+7,'Fechas de clase'!$B$5:$B$102,1,0),P22+14),P22+7)))</f>
        <v/>
      </c>
      <c r="R22" s="289" t="str">
        <f>IF($H22="(en blanco)","",IF($H22="","",IFERROR(IF(VLOOKUP(Q22+7,'Fechas de clase'!$B$5:$B$102,1,0),Q22+14),Q22+7)))</f>
        <v/>
      </c>
      <c r="S22" s="289" t="str">
        <f>IF($H22="(en blanco)","",IF($H22="","",IFERROR(IF(VLOOKUP(R22+7,'Fechas de clase'!$B$5:$B$102,1,0),R22+14),R22+7)))</f>
        <v/>
      </c>
      <c r="T22" s="289" t="str">
        <f>IF($H22="(en blanco)","",IF($H22="","",IFERROR(IF(VLOOKUP(S22+7,'Fechas de clase'!$B$5:$B$102,1,0),S22+14),S22+7)))</f>
        <v/>
      </c>
      <c r="U22" s="289" t="str">
        <f>IF($H22="(en blanco)","",IF($H22="","",IFERROR(IF(VLOOKUP(T22+7,'Fechas de clase'!$B$5:$B$102,1,0),T22+14),T22+7)))</f>
        <v/>
      </c>
      <c r="V22" s="289" t="str">
        <f>IF($H22="(en blanco)","",IF($H22="","",IFERROR(IF(VLOOKUP(U22+7,'Fechas de clase'!$B$5:$B$102,1,0),U22+14),U22+7)))</f>
        <v/>
      </c>
      <c r="W22" s="289" t="str">
        <f>IF($H22="(en blanco)","",IF($H22="","",IFERROR(IF(VLOOKUP(V22+7,'Fechas de clase'!$B$5:$B$102,1,0),V22+14),V22+7)))</f>
        <v/>
      </c>
      <c r="X22" s="289" t="str">
        <f>IF($H22="(en blanco)","",IF($H22="","",IFERROR(IF(VLOOKUP(W22+7,'Fechas de clase'!$B$5:$B$102,1,0),W22+14),W22+7)))</f>
        <v/>
      </c>
      <c r="Y22" s="289" t="str">
        <f>IF($H22="(en blanco)","",IF($H22="","",IFERROR(IF(VLOOKUP(X22+7,'Fechas de clase'!$B$5:$B$102,1,0),X22+14),X22+7)))</f>
        <v/>
      </c>
    </row>
    <row r="23" spans="2:25">
      <c r="J23" s="288" t="str">
        <f t="shared" si="0"/>
        <v/>
      </c>
      <c r="K23" s="289" t="str">
        <f>IF($H23="(en blanco)","",IF($H23="","",IFERROR(IF(VLOOKUP(H23+7,'Fechas de clase'!$B$5:$B$102,1,0),H23+14),H23+7)))</f>
        <v/>
      </c>
      <c r="L23" s="289" t="str">
        <f>IF($H23="(en blanco)","",IF($H23="","",IFERROR(IF(VLOOKUP(K23+7,'Fechas de clase'!$B$5:$B$102,1,0),K23+14),K23+7)))</f>
        <v/>
      </c>
      <c r="M23" s="289" t="str">
        <f>IF($H23="(en blanco)","",IF($H23="","",IFERROR(IF(VLOOKUP(L23+7,'Fechas de clase'!$B$5:$B$102,1,0),L23+14),L23+7)))</f>
        <v/>
      </c>
      <c r="N23" s="289" t="str">
        <f>IF($H23="(en blanco)","",IF($H23="","",IFERROR(IF(VLOOKUP(M23+7,'Fechas de clase'!$B$5:$B$102,1,0),M23+14),M23+7)))</f>
        <v/>
      </c>
      <c r="O23" s="289" t="str">
        <f>IF($H23="(en blanco)","",IF($H23="","",IFERROR(IF(VLOOKUP(N23+7,'Fechas de clase'!$B$5:$B$102,1,0),N23+14),N23+7)))</f>
        <v/>
      </c>
      <c r="P23" s="289" t="str">
        <f>IF($H23="(en blanco)","",IF($H23="","",IFERROR(IF(VLOOKUP(O23+7,'Fechas de clase'!$B$5:$B$102,1,0),O23+14),O23+7)))</f>
        <v/>
      </c>
      <c r="Q23" s="289" t="str">
        <f>IF($H23="(en blanco)","",IF($H23="","",IFERROR(IF(VLOOKUP(P23+7,'Fechas de clase'!$B$5:$B$102,1,0),P23+14),P23+7)))</f>
        <v/>
      </c>
      <c r="R23" s="289" t="str">
        <f>IF($H23="(en blanco)","",IF($H23="","",IFERROR(IF(VLOOKUP(Q23+7,'Fechas de clase'!$B$5:$B$102,1,0),Q23+14),Q23+7)))</f>
        <v/>
      </c>
      <c r="S23" s="289" t="str">
        <f>IF($H23="(en blanco)","",IF($H23="","",IFERROR(IF(VLOOKUP(R23+7,'Fechas de clase'!$B$5:$B$102,1,0),R23+14),R23+7)))</f>
        <v/>
      </c>
      <c r="T23" s="289" t="str">
        <f>IF($H23="(en blanco)","",IF($H23="","",IFERROR(IF(VLOOKUP(S23+7,'Fechas de clase'!$B$5:$B$102,1,0),S23+14),S23+7)))</f>
        <v/>
      </c>
      <c r="U23" s="289" t="str">
        <f>IF($H23="(en blanco)","",IF($H23="","",IFERROR(IF(VLOOKUP(T23+7,'Fechas de clase'!$B$5:$B$102,1,0),T23+14),T23+7)))</f>
        <v/>
      </c>
      <c r="V23" s="289" t="str">
        <f>IF($H23="(en blanco)","",IF($H23="","",IFERROR(IF(VLOOKUP(U23+7,'Fechas de clase'!$B$5:$B$102,1,0),U23+14),U23+7)))</f>
        <v/>
      </c>
      <c r="W23" s="289" t="str">
        <f>IF($H23="(en blanco)","",IF($H23="","",IFERROR(IF(VLOOKUP(V23+7,'Fechas de clase'!$B$5:$B$102,1,0),V23+14),V23+7)))</f>
        <v/>
      </c>
      <c r="X23" s="289" t="str">
        <f>IF($H23="(en blanco)","",IF($H23="","",IFERROR(IF(VLOOKUP(W23+7,'Fechas de clase'!$B$5:$B$102,1,0),W23+14),W23+7)))</f>
        <v/>
      </c>
      <c r="Y23" s="289" t="str">
        <f>IF($H23="(en blanco)","",IF($H23="","",IFERROR(IF(VLOOKUP(X23+7,'Fechas de clase'!$B$5:$B$102,1,0),X23+14),X23+7)))</f>
        <v/>
      </c>
    </row>
    <row r="24" spans="2:25">
      <c r="B24" s="290"/>
      <c r="J24" s="288" t="str">
        <f t="shared" si="0"/>
        <v/>
      </c>
      <c r="K24" s="289" t="str">
        <f>IF($H24="(en blanco)","",IF($H24="","",IFERROR(IF(VLOOKUP(H24+7,'Fechas de clase'!$B$5:$B$102,1,0),H24+14),H24+7)))</f>
        <v/>
      </c>
      <c r="L24" s="289" t="str">
        <f>IF($H24="(en blanco)","",IF($H24="","",IFERROR(IF(VLOOKUP(K24+7,'Fechas de clase'!$B$5:$B$102,1,0),K24+14),K24+7)))</f>
        <v/>
      </c>
      <c r="M24" s="289" t="str">
        <f>IF($H24="(en blanco)","",IF($H24="","",IFERROR(IF(VLOOKUP(L24+7,'Fechas de clase'!$B$5:$B$102,1,0),L24+14),L24+7)))</f>
        <v/>
      </c>
      <c r="N24" s="289" t="str">
        <f>IF($H24="(en blanco)","",IF($H24="","",IFERROR(IF(VLOOKUP(M24+7,'Fechas de clase'!$B$5:$B$102,1,0),M24+14),M24+7)))</f>
        <v/>
      </c>
      <c r="O24" s="289" t="str">
        <f>IF($H24="(en blanco)","",IF($H24="","",IFERROR(IF(VLOOKUP(N24+7,'Fechas de clase'!$B$5:$B$102,1,0),N24+14),N24+7)))</f>
        <v/>
      </c>
      <c r="P24" s="289" t="str">
        <f>IF($H24="(en blanco)","",IF($H24="","",IFERROR(IF(VLOOKUP(O24+7,'Fechas de clase'!$B$5:$B$102,1,0),O24+14),O24+7)))</f>
        <v/>
      </c>
      <c r="Q24" s="289" t="str">
        <f>IF($H24="(en blanco)","",IF($H24="","",IFERROR(IF(VLOOKUP(P24+7,'Fechas de clase'!$B$5:$B$102,1,0),P24+14),P24+7)))</f>
        <v/>
      </c>
      <c r="R24" s="289" t="str">
        <f>IF($H24="(en blanco)","",IF($H24="","",IFERROR(IF(VLOOKUP(Q24+7,'Fechas de clase'!$B$5:$B$102,1,0),Q24+14),Q24+7)))</f>
        <v/>
      </c>
      <c r="S24" s="289" t="str">
        <f>IF($H24="(en blanco)","",IF($H24="","",IFERROR(IF(VLOOKUP(R24+7,'Fechas de clase'!$B$5:$B$102,1,0),R24+14),R24+7)))</f>
        <v/>
      </c>
      <c r="T24" s="289" t="str">
        <f>IF($H24="(en blanco)","",IF($H24="","",IFERROR(IF(VLOOKUP(S24+7,'Fechas de clase'!$B$5:$B$102,1,0),S24+14),S24+7)))</f>
        <v/>
      </c>
      <c r="U24" s="289" t="str">
        <f>IF($H24="(en blanco)","",IF($H24="","",IFERROR(IF(VLOOKUP(T24+7,'Fechas de clase'!$B$5:$B$102,1,0),T24+14),T24+7)))</f>
        <v/>
      </c>
      <c r="V24" s="289" t="str">
        <f>IF($H24="(en blanco)","",IF($H24="","",IFERROR(IF(VLOOKUP(U24+7,'Fechas de clase'!$B$5:$B$102,1,0),U24+14),U24+7)))</f>
        <v/>
      </c>
      <c r="W24" s="289" t="str">
        <f>IF($H24="(en blanco)","",IF($H24="","",IFERROR(IF(VLOOKUP(V24+7,'Fechas de clase'!$B$5:$B$102,1,0),V24+14),V24+7)))</f>
        <v/>
      </c>
      <c r="X24" s="289" t="str">
        <f>IF($H24="(en blanco)","",IF($H24="","",IFERROR(IF(VLOOKUP(W24+7,'Fechas de clase'!$B$5:$B$102,1,0),W24+14),W24+7)))</f>
        <v/>
      </c>
      <c r="Y24" s="289" t="str">
        <f>IF($H24="(en blanco)","",IF($H24="","",IFERROR(IF(VLOOKUP(X24+7,'Fechas de clase'!$B$5:$B$102,1,0),X24+14),X24+7)))</f>
        <v/>
      </c>
    </row>
    <row r="25" spans="2:25">
      <c r="B25" s="290"/>
      <c r="J25" s="288" t="str">
        <f t="shared" si="0"/>
        <v/>
      </c>
      <c r="K25" s="289" t="str">
        <f>IF($H25="(en blanco)","",IF($H25="","",IFERROR(IF(VLOOKUP(H25+7,'Fechas de clase'!$B$5:$B$102,1,0),H25+14),H25+7)))</f>
        <v/>
      </c>
      <c r="L25" s="289" t="str">
        <f>IF($H25="(en blanco)","",IF($H25="","",IFERROR(IF(VLOOKUP(K25+7,'Fechas de clase'!$B$5:$B$102,1,0),K25+14),K25+7)))</f>
        <v/>
      </c>
      <c r="M25" s="289" t="str">
        <f>IF($H25="(en blanco)","",IF($H25="","",IFERROR(IF(VLOOKUP(L25+7,'Fechas de clase'!$B$5:$B$102,1,0),L25+14),L25+7)))</f>
        <v/>
      </c>
      <c r="N25" s="289" t="str">
        <f>IF($H25="(en blanco)","",IF($H25="","",IFERROR(IF(VLOOKUP(M25+7,'Fechas de clase'!$B$5:$B$102,1,0),M25+14),M25+7)))</f>
        <v/>
      </c>
      <c r="O25" s="289" t="str">
        <f>IF($H25="(en blanco)","",IF($H25="","",IFERROR(IF(VLOOKUP(N25+7,'Fechas de clase'!$B$5:$B$102,1,0),N25+14),N25+7)))</f>
        <v/>
      </c>
      <c r="P25" s="289" t="str">
        <f>IF($H25="(en blanco)","",IF($H25="","",IFERROR(IF(VLOOKUP(O25+7,'Fechas de clase'!$B$5:$B$102,1,0),O25+14),O25+7)))</f>
        <v/>
      </c>
      <c r="Q25" s="289" t="str">
        <f>IF($H25="(en blanco)","",IF($H25="","",IFERROR(IF(VLOOKUP(P25+7,'Fechas de clase'!$B$5:$B$102,1,0),P25+14),P25+7)))</f>
        <v/>
      </c>
      <c r="R25" s="289" t="str">
        <f>IF($H25="(en blanco)","",IF($H25="","",IFERROR(IF(VLOOKUP(Q25+7,'Fechas de clase'!$B$5:$B$102,1,0),Q25+14),Q25+7)))</f>
        <v/>
      </c>
      <c r="S25" s="289" t="str">
        <f>IF($H25="(en blanco)","",IF($H25="","",IFERROR(IF(VLOOKUP(R25+7,'Fechas de clase'!$B$5:$B$102,1,0),R25+14),R25+7)))</f>
        <v/>
      </c>
      <c r="T25" s="289" t="str">
        <f>IF($H25="(en blanco)","",IF($H25="","",IFERROR(IF(VLOOKUP(S25+7,'Fechas de clase'!$B$5:$B$102,1,0),S25+14),S25+7)))</f>
        <v/>
      </c>
      <c r="U25" s="289" t="str">
        <f>IF($H25="(en blanco)","",IF($H25="","",IFERROR(IF(VLOOKUP(T25+7,'Fechas de clase'!$B$5:$B$102,1,0),T25+14),T25+7)))</f>
        <v/>
      </c>
      <c r="V25" s="289" t="str">
        <f>IF($H25="(en blanco)","",IF($H25="","",IFERROR(IF(VLOOKUP(U25+7,'Fechas de clase'!$B$5:$B$102,1,0),U25+14),U25+7)))</f>
        <v/>
      </c>
      <c r="W25" s="289" t="str">
        <f>IF($H25="(en blanco)","",IF($H25="","",IFERROR(IF(VLOOKUP(V25+7,'Fechas de clase'!$B$5:$B$102,1,0),V25+14),V25+7)))</f>
        <v/>
      </c>
      <c r="X25" s="289" t="str">
        <f>IF($H25="(en blanco)","",IF($H25="","",IFERROR(IF(VLOOKUP(W25+7,'Fechas de clase'!$B$5:$B$102,1,0),W25+14),W25+7)))</f>
        <v/>
      </c>
      <c r="Y25" s="289" t="str">
        <f>IF($H25="(en blanco)","",IF($H25="","",IFERROR(IF(VLOOKUP(X25+7,'Fechas de clase'!$B$5:$B$102,1,0),X25+14),X25+7)))</f>
        <v/>
      </c>
    </row>
    <row r="26" spans="2:25">
      <c r="B26" s="290"/>
      <c r="J26" s="288" t="str">
        <f t="shared" si="0"/>
        <v/>
      </c>
      <c r="K26" s="289" t="str">
        <f>IF($H26="(en blanco)","",IF($H26="","",IFERROR(IF(VLOOKUP(H26+7,'Fechas de clase'!$B$5:$B$102,1,0),H26+14),H26+7)))</f>
        <v/>
      </c>
      <c r="L26" s="289" t="str">
        <f>IF($H26="(en blanco)","",IF($H26="","",IFERROR(IF(VLOOKUP(K26+7,'Fechas de clase'!$B$5:$B$102,1,0),K26+14),K26+7)))</f>
        <v/>
      </c>
      <c r="M26" s="289" t="str">
        <f>IF($H26="(en blanco)","",IF($H26="","",IFERROR(IF(VLOOKUP(L26+7,'Fechas de clase'!$B$5:$B$102,1,0),L26+14),L26+7)))</f>
        <v/>
      </c>
      <c r="N26" s="289" t="str">
        <f>IF($H26="(en blanco)","",IF($H26="","",IFERROR(IF(VLOOKUP(M26+7,'Fechas de clase'!$B$5:$B$102,1,0),M26+14),M26+7)))</f>
        <v/>
      </c>
      <c r="O26" s="289" t="str">
        <f>IF($H26="(en blanco)","",IF($H26="","",IFERROR(IF(VLOOKUP(N26+7,'Fechas de clase'!$B$5:$B$102,1,0),N26+14),N26+7)))</f>
        <v/>
      </c>
      <c r="P26" s="289" t="str">
        <f>IF($H26="(en blanco)","",IF($H26="","",IFERROR(IF(VLOOKUP(O26+7,'Fechas de clase'!$B$5:$B$102,1,0),O26+14),O26+7)))</f>
        <v/>
      </c>
      <c r="Q26" s="289" t="str">
        <f>IF($H26="(en blanco)","",IF($H26="","",IFERROR(IF(VLOOKUP(P26+7,'Fechas de clase'!$B$5:$B$102,1,0),P26+14),P26+7)))</f>
        <v/>
      </c>
      <c r="R26" s="289" t="str">
        <f>IF($H26="(en blanco)","",IF($H26="","",IFERROR(IF(VLOOKUP(Q26+7,'Fechas de clase'!$B$5:$B$102,1,0),Q26+14),Q26+7)))</f>
        <v/>
      </c>
      <c r="S26" s="289" t="str">
        <f>IF($H26="(en blanco)","",IF($H26="","",IFERROR(IF(VLOOKUP(R26+7,'Fechas de clase'!$B$5:$B$102,1,0),R26+14),R26+7)))</f>
        <v/>
      </c>
      <c r="T26" s="289" t="str">
        <f>IF($H26="(en blanco)","",IF($H26="","",IFERROR(IF(VLOOKUP(S26+7,'Fechas de clase'!$B$5:$B$102,1,0),S26+14),S26+7)))</f>
        <v/>
      </c>
      <c r="U26" s="289" t="str">
        <f>IF($H26="(en blanco)","",IF($H26="","",IFERROR(IF(VLOOKUP(T26+7,'Fechas de clase'!$B$5:$B$102,1,0),T26+14),T26+7)))</f>
        <v/>
      </c>
      <c r="V26" s="289" t="str">
        <f>IF($H26="(en blanco)","",IF($H26="","",IFERROR(IF(VLOOKUP(U26+7,'Fechas de clase'!$B$5:$B$102,1,0),U26+14),U26+7)))</f>
        <v/>
      </c>
      <c r="W26" s="289" t="str">
        <f>IF($H26="(en blanco)","",IF($H26="","",IFERROR(IF(VLOOKUP(V26+7,'Fechas de clase'!$B$5:$B$102,1,0),V26+14),V26+7)))</f>
        <v/>
      </c>
      <c r="X26" s="289" t="str">
        <f>IF($H26="(en blanco)","",IF($H26="","",IFERROR(IF(VLOOKUP(W26+7,'Fechas de clase'!$B$5:$B$102,1,0),W26+14),W26+7)))</f>
        <v/>
      </c>
      <c r="Y26" s="289" t="str">
        <f>IF($H26="(en blanco)","",IF($H26="","",IFERROR(IF(VLOOKUP(X26+7,'Fechas de clase'!$B$5:$B$102,1,0),X26+14),X26+7)))</f>
        <v/>
      </c>
    </row>
    <row r="27" spans="2:25">
      <c r="B27" s="290"/>
      <c r="J27" s="288" t="str">
        <f t="shared" si="0"/>
        <v/>
      </c>
      <c r="K27" s="289" t="str">
        <f>IF($H27="(en blanco)","",IF($H27="","",IFERROR(IF(VLOOKUP(H27+7,'Fechas de clase'!$B$5:$B$102,1,0),H27+14),H27+7)))</f>
        <v/>
      </c>
      <c r="L27" s="289" t="str">
        <f>IF($H27="(en blanco)","",IF($H27="","",IFERROR(IF(VLOOKUP(K27+7,'Fechas de clase'!$B$5:$B$102,1,0),K27+14),K27+7)))</f>
        <v/>
      </c>
      <c r="M27" s="289" t="str">
        <f>IF($H27="(en blanco)","",IF($H27="","",IFERROR(IF(VLOOKUP(L27+7,'Fechas de clase'!$B$5:$B$102,1,0),L27+14),L27+7)))</f>
        <v/>
      </c>
      <c r="N27" s="289" t="str">
        <f>IF($H27="(en blanco)","",IF($H27="","",IFERROR(IF(VLOOKUP(M27+7,'Fechas de clase'!$B$5:$B$102,1,0),M27+14),M27+7)))</f>
        <v/>
      </c>
      <c r="O27" s="289" t="str">
        <f>IF($H27="(en blanco)","",IF($H27="","",IFERROR(IF(VLOOKUP(N27+7,'Fechas de clase'!$B$5:$B$102,1,0),N27+14),N27+7)))</f>
        <v/>
      </c>
      <c r="P27" s="289" t="str">
        <f>IF($H27="(en blanco)","",IF($H27="","",IFERROR(IF(VLOOKUP(O27+7,'Fechas de clase'!$B$5:$B$102,1,0),O27+14),O27+7)))</f>
        <v/>
      </c>
      <c r="Q27" s="289" t="str">
        <f>IF($H27="(en blanco)","",IF($H27="","",IFERROR(IF(VLOOKUP(P27+7,'Fechas de clase'!$B$5:$B$102,1,0),P27+14),P27+7)))</f>
        <v/>
      </c>
      <c r="R27" s="289" t="str">
        <f>IF($H27="(en blanco)","",IF($H27="","",IFERROR(IF(VLOOKUP(Q27+7,'Fechas de clase'!$B$5:$B$102,1,0),Q27+14),Q27+7)))</f>
        <v/>
      </c>
      <c r="S27" s="289" t="str">
        <f>IF($H27="(en blanco)","",IF($H27="","",IFERROR(IF(VLOOKUP(R27+7,'Fechas de clase'!$B$5:$B$102,1,0),R27+14),R27+7)))</f>
        <v/>
      </c>
      <c r="T27" s="289" t="str">
        <f>IF($H27="(en blanco)","",IF($H27="","",IFERROR(IF(VLOOKUP(S27+7,'Fechas de clase'!$B$5:$B$102,1,0),S27+14),S27+7)))</f>
        <v/>
      </c>
      <c r="U27" s="289" t="str">
        <f>IF($H27="(en blanco)","",IF($H27="","",IFERROR(IF(VLOOKUP(T27+7,'Fechas de clase'!$B$5:$B$102,1,0),T27+14),T27+7)))</f>
        <v/>
      </c>
      <c r="V27" s="289" t="str">
        <f>IF($H27="(en blanco)","",IF($H27="","",IFERROR(IF(VLOOKUP(U27+7,'Fechas de clase'!$B$5:$B$102,1,0),U27+14),U27+7)))</f>
        <v/>
      </c>
      <c r="W27" s="289" t="str">
        <f>IF($H27="(en blanco)","",IF($H27="","",IFERROR(IF(VLOOKUP(V27+7,'Fechas de clase'!$B$5:$B$102,1,0),V27+14),V27+7)))</f>
        <v/>
      </c>
      <c r="X27" s="289" t="str">
        <f>IF($H27="(en blanco)","",IF($H27="","",IFERROR(IF(VLOOKUP(W27+7,'Fechas de clase'!$B$5:$B$102,1,0),W27+14),W27+7)))</f>
        <v/>
      </c>
      <c r="Y27" s="289" t="str">
        <f>IF($H27="(en blanco)","",IF($H27="","",IFERROR(IF(VLOOKUP(X27+7,'Fechas de clase'!$B$5:$B$102,1,0),X27+14),X27+7)))</f>
        <v/>
      </c>
    </row>
    <row r="28" spans="2:25">
      <c r="B28" s="290"/>
      <c r="J28" s="288" t="str">
        <f t="shared" si="0"/>
        <v/>
      </c>
      <c r="K28" s="289" t="str">
        <f>IF($H28="(en blanco)","",IF($H28="","",IFERROR(IF(VLOOKUP(H28+7,'Fechas de clase'!$B$5:$B$102,1,0),H28+14),H28+7)))</f>
        <v/>
      </c>
      <c r="L28" s="289" t="str">
        <f>IF($H28="(en blanco)","",IF($H28="","",IFERROR(IF(VLOOKUP(K28+7,'Fechas de clase'!$B$5:$B$102,1,0),K28+14),K28+7)))</f>
        <v/>
      </c>
      <c r="M28" s="289" t="str">
        <f>IF($H28="(en blanco)","",IF($H28="","",IFERROR(IF(VLOOKUP(L28+7,'Fechas de clase'!$B$5:$B$102,1,0),L28+14),L28+7)))</f>
        <v/>
      </c>
      <c r="N28" s="289" t="str">
        <f>IF($H28="(en blanco)","",IF($H28="","",IFERROR(IF(VLOOKUP(M28+7,'Fechas de clase'!$B$5:$B$102,1,0),M28+14),M28+7)))</f>
        <v/>
      </c>
      <c r="O28" s="289" t="str">
        <f>IF($H28="(en blanco)","",IF($H28="","",IFERROR(IF(VLOOKUP(N28+7,'Fechas de clase'!$B$5:$B$102,1,0),N28+14),N28+7)))</f>
        <v/>
      </c>
      <c r="P28" s="289" t="str">
        <f>IF($H28="(en blanco)","",IF($H28="","",IFERROR(IF(VLOOKUP(O28+7,'Fechas de clase'!$B$5:$B$102,1,0),O28+14),O28+7)))</f>
        <v/>
      </c>
      <c r="Q28" s="289" t="str">
        <f>IF($H28="(en blanco)","",IF($H28="","",IFERROR(IF(VLOOKUP(P28+7,'Fechas de clase'!$B$5:$B$102,1,0),P28+14),P28+7)))</f>
        <v/>
      </c>
      <c r="R28" s="289" t="str">
        <f>IF($H28="(en blanco)","",IF($H28="","",IFERROR(IF(VLOOKUP(Q28+7,'Fechas de clase'!$B$5:$B$102,1,0),Q28+14),Q28+7)))</f>
        <v/>
      </c>
      <c r="S28" s="289" t="str">
        <f>IF($H28="(en blanco)","",IF($H28="","",IFERROR(IF(VLOOKUP(R28+7,'Fechas de clase'!$B$5:$B$102,1,0),R28+14),R28+7)))</f>
        <v/>
      </c>
      <c r="T28" s="289" t="str">
        <f>IF($H28="(en blanco)","",IF($H28="","",IFERROR(IF(VLOOKUP(S28+7,'Fechas de clase'!$B$5:$B$102,1,0),S28+14),S28+7)))</f>
        <v/>
      </c>
      <c r="U28" s="289" t="str">
        <f>IF($H28="(en blanco)","",IF($H28="","",IFERROR(IF(VLOOKUP(T28+7,'Fechas de clase'!$B$5:$B$102,1,0),T28+14),T28+7)))</f>
        <v/>
      </c>
      <c r="V28" s="289" t="str">
        <f>IF($H28="(en blanco)","",IF($H28="","",IFERROR(IF(VLOOKUP(U28+7,'Fechas de clase'!$B$5:$B$102,1,0),U28+14),U28+7)))</f>
        <v/>
      </c>
      <c r="W28" s="289" t="str">
        <f>IF($H28="(en blanco)","",IF($H28="","",IFERROR(IF(VLOOKUP(V28+7,'Fechas de clase'!$B$5:$B$102,1,0),V28+14),V28+7)))</f>
        <v/>
      </c>
      <c r="X28" s="289" t="str">
        <f>IF($H28="(en blanco)","",IF($H28="","",IFERROR(IF(VLOOKUP(W28+7,'Fechas de clase'!$B$5:$B$102,1,0),W28+14),W28+7)))</f>
        <v/>
      </c>
      <c r="Y28" s="289" t="str">
        <f>IF($H28="(en blanco)","",IF($H28="","",IFERROR(IF(VLOOKUP(X28+7,'Fechas de clase'!$B$5:$B$102,1,0),X28+14),X28+7)))</f>
        <v/>
      </c>
    </row>
    <row r="29" spans="2:25">
      <c r="B29" s="290"/>
      <c r="J29" s="288" t="str">
        <f t="shared" si="0"/>
        <v/>
      </c>
      <c r="K29" s="289" t="str">
        <f>IF($H29="(en blanco)","",IF($H29="","",IFERROR(IF(VLOOKUP(H29+7,'Fechas de clase'!$B$5:$B$102,1,0),H29+14),H29+7)))</f>
        <v/>
      </c>
      <c r="L29" s="289" t="str">
        <f>IF($H29="(en blanco)","",IF($H29="","",IFERROR(IF(VLOOKUP(K29+7,'Fechas de clase'!$B$5:$B$102,1,0),K29+14),K29+7)))</f>
        <v/>
      </c>
      <c r="M29" s="289" t="str">
        <f>IF($H29="(en blanco)","",IF($H29="","",IFERROR(IF(VLOOKUP(L29+7,'Fechas de clase'!$B$5:$B$102,1,0),L29+14),L29+7)))</f>
        <v/>
      </c>
      <c r="N29" s="289" t="str">
        <f>IF($H29="(en blanco)","",IF($H29="","",IFERROR(IF(VLOOKUP(M29+7,'Fechas de clase'!$B$5:$B$102,1,0),M29+14),M29+7)))</f>
        <v/>
      </c>
      <c r="O29" s="289" t="str">
        <f>IF($H29="(en blanco)","",IF($H29="","",IFERROR(IF(VLOOKUP(N29+7,'Fechas de clase'!$B$5:$B$102,1,0),N29+14),N29+7)))</f>
        <v/>
      </c>
      <c r="P29" s="289" t="str">
        <f>IF($H29="(en blanco)","",IF($H29="","",IFERROR(IF(VLOOKUP(O29+7,'Fechas de clase'!$B$5:$B$102,1,0),O29+14),O29+7)))</f>
        <v/>
      </c>
      <c r="Q29" s="289" t="str">
        <f>IF($H29="(en blanco)","",IF($H29="","",IFERROR(IF(VLOOKUP(P29+7,'Fechas de clase'!$B$5:$B$102,1,0),P29+14),P29+7)))</f>
        <v/>
      </c>
      <c r="R29" s="289" t="str">
        <f>IF($H29="(en blanco)","",IF($H29="","",IFERROR(IF(VLOOKUP(Q29+7,'Fechas de clase'!$B$5:$B$102,1,0),Q29+14),Q29+7)))</f>
        <v/>
      </c>
      <c r="S29" s="289" t="str">
        <f>IF($H29="(en blanco)","",IF($H29="","",IFERROR(IF(VLOOKUP(R29+7,'Fechas de clase'!$B$5:$B$102,1,0),R29+14),R29+7)))</f>
        <v/>
      </c>
      <c r="T29" s="289" t="str">
        <f>IF($H29="(en blanco)","",IF($H29="","",IFERROR(IF(VLOOKUP(S29+7,'Fechas de clase'!$B$5:$B$102,1,0),S29+14),S29+7)))</f>
        <v/>
      </c>
      <c r="U29" s="289" t="str">
        <f>IF($H29="(en blanco)","",IF($H29="","",IFERROR(IF(VLOOKUP(T29+7,'Fechas de clase'!$B$5:$B$102,1,0),T29+14),T29+7)))</f>
        <v/>
      </c>
      <c r="V29" s="289" t="str">
        <f>IF($H29="(en blanco)","",IF($H29="","",IFERROR(IF(VLOOKUP(U29+7,'Fechas de clase'!$B$5:$B$102,1,0),U29+14),U29+7)))</f>
        <v/>
      </c>
      <c r="W29" s="289" t="str">
        <f>IF($H29="(en blanco)","",IF($H29="","",IFERROR(IF(VLOOKUP(V29+7,'Fechas de clase'!$B$5:$B$102,1,0),V29+14),V29+7)))</f>
        <v/>
      </c>
      <c r="X29" s="289" t="str">
        <f>IF($H29="(en blanco)","",IF($H29="","",IFERROR(IF(VLOOKUP(W29+7,'Fechas de clase'!$B$5:$B$102,1,0),W29+14),W29+7)))</f>
        <v/>
      </c>
      <c r="Y29" s="289" t="str">
        <f>IF($H29="(en blanco)","",IF($H29="","",IFERROR(IF(VLOOKUP(X29+7,'Fechas de clase'!$B$5:$B$102,1,0),X29+14),X29+7)))</f>
        <v/>
      </c>
    </row>
    <row r="30" spans="2:25">
      <c r="B30" s="290"/>
      <c r="J30" s="288" t="str">
        <f t="shared" si="0"/>
        <v/>
      </c>
      <c r="K30" s="289" t="str">
        <f>IF($H30="(en blanco)","",IF($H30="","",IFERROR(IF(VLOOKUP(H30+7,'Fechas de clase'!$B$5:$B$102,1,0),H30+14),H30+7)))</f>
        <v/>
      </c>
      <c r="L30" s="289" t="str">
        <f>IF($H30="(en blanco)","",IF($H30="","",IFERROR(IF(VLOOKUP(K30+7,'Fechas de clase'!$B$5:$B$102,1,0),K30+14),K30+7)))</f>
        <v/>
      </c>
      <c r="M30" s="289" t="str">
        <f>IF($H30="(en blanco)","",IF($H30="","",IFERROR(IF(VLOOKUP(L30+7,'Fechas de clase'!$B$5:$B$102,1,0),L30+14),L30+7)))</f>
        <v/>
      </c>
      <c r="N30" s="289" t="str">
        <f>IF($H30="(en blanco)","",IF($H30="","",IFERROR(IF(VLOOKUP(M30+7,'Fechas de clase'!$B$5:$B$102,1,0),M30+14),M30+7)))</f>
        <v/>
      </c>
      <c r="O30" s="289" t="str">
        <f>IF($H30="(en blanco)","",IF($H30="","",IFERROR(IF(VLOOKUP(N30+7,'Fechas de clase'!$B$5:$B$102,1,0),N30+14),N30+7)))</f>
        <v/>
      </c>
      <c r="P30" s="289" t="str">
        <f>IF($H30="(en blanco)","",IF($H30="","",IFERROR(IF(VLOOKUP(O30+7,'Fechas de clase'!$B$5:$B$102,1,0),O30+14),O30+7)))</f>
        <v/>
      </c>
      <c r="Q30" s="289" t="str">
        <f>IF($H30="(en blanco)","",IF($H30="","",IFERROR(IF(VLOOKUP(P30+7,'Fechas de clase'!$B$5:$B$102,1,0),P30+14),P30+7)))</f>
        <v/>
      </c>
      <c r="R30" s="289" t="str">
        <f>IF($H30="(en blanco)","",IF($H30="","",IFERROR(IF(VLOOKUP(Q30+7,'Fechas de clase'!$B$5:$B$102,1,0),Q30+14),Q30+7)))</f>
        <v/>
      </c>
      <c r="S30" s="289" t="str">
        <f>IF($H30="(en blanco)","",IF($H30="","",IFERROR(IF(VLOOKUP(R30+7,'Fechas de clase'!$B$5:$B$102,1,0),R30+14),R30+7)))</f>
        <v/>
      </c>
      <c r="T30" s="289" t="str">
        <f>IF($H30="(en blanco)","",IF($H30="","",IFERROR(IF(VLOOKUP(S30+7,'Fechas de clase'!$B$5:$B$102,1,0),S30+14),S30+7)))</f>
        <v/>
      </c>
      <c r="U30" s="289" t="str">
        <f>IF($H30="(en blanco)","",IF($H30="","",IFERROR(IF(VLOOKUP(T30+7,'Fechas de clase'!$B$5:$B$102,1,0),T30+14),T30+7)))</f>
        <v/>
      </c>
      <c r="V30" s="289" t="str">
        <f>IF($H30="(en blanco)","",IF($H30="","",IFERROR(IF(VLOOKUP(U30+7,'Fechas de clase'!$B$5:$B$102,1,0),U30+14),U30+7)))</f>
        <v/>
      </c>
      <c r="W30" s="289" t="str">
        <f>IF($H30="(en blanco)","",IF($H30="","",IFERROR(IF(VLOOKUP(V30+7,'Fechas de clase'!$B$5:$B$102,1,0),V30+14),V30+7)))</f>
        <v/>
      </c>
      <c r="X30" s="289" t="str">
        <f>IF($H30="(en blanco)","",IF($H30="","",IFERROR(IF(VLOOKUP(W30+7,'Fechas de clase'!$B$5:$B$102,1,0),W30+14),W30+7)))</f>
        <v/>
      </c>
      <c r="Y30" s="289" t="str">
        <f>IF($H30="(en blanco)","",IF($H30="","",IFERROR(IF(VLOOKUP(X30+7,'Fechas de clase'!$B$5:$B$102,1,0),X30+14),X30+7)))</f>
        <v/>
      </c>
    </row>
    <row r="31" spans="2:25">
      <c r="B31" s="290"/>
      <c r="J31" s="288" t="str">
        <f t="shared" si="0"/>
        <v/>
      </c>
      <c r="K31" s="289" t="str">
        <f>IF($H31="(en blanco)","",IF($H31="","",IFERROR(IF(VLOOKUP(H31+7,'Fechas de clase'!$B$5:$B$102,1,0),H31+14),H31+7)))</f>
        <v/>
      </c>
      <c r="L31" s="289" t="str">
        <f>IF($H31="(en blanco)","",IF($H31="","",IFERROR(IF(VLOOKUP(K31+7,'Fechas de clase'!$B$5:$B$102,1,0),K31+14),K31+7)))</f>
        <v/>
      </c>
      <c r="M31" s="289" t="str">
        <f>IF($H31="(en blanco)","",IF($H31="","",IFERROR(IF(VLOOKUP(L31+7,'Fechas de clase'!$B$5:$B$102,1,0),L31+14),L31+7)))</f>
        <v/>
      </c>
      <c r="N31" s="289" t="str">
        <f>IF($H31="(en blanco)","",IF($H31="","",IFERROR(IF(VLOOKUP(M31+7,'Fechas de clase'!$B$5:$B$102,1,0),M31+14),M31+7)))</f>
        <v/>
      </c>
      <c r="O31" s="289" t="str">
        <f>IF($H31="(en blanco)","",IF($H31="","",IFERROR(IF(VLOOKUP(N31+7,'Fechas de clase'!$B$5:$B$102,1,0),N31+14),N31+7)))</f>
        <v/>
      </c>
      <c r="P31" s="289" t="str">
        <f>IF($H31="(en blanco)","",IF($H31="","",IFERROR(IF(VLOOKUP(O31+7,'Fechas de clase'!$B$5:$B$102,1,0),O31+14),O31+7)))</f>
        <v/>
      </c>
      <c r="Q31" s="289" t="str">
        <f>IF($H31="(en blanco)","",IF($H31="","",IFERROR(IF(VLOOKUP(P31+7,'Fechas de clase'!$B$5:$B$102,1,0),P31+14),P31+7)))</f>
        <v/>
      </c>
      <c r="R31" s="289" t="str">
        <f>IF($H31="(en blanco)","",IF($H31="","",IFERROR(IF(VLOOKUP(Q31+7,'Fechas de clase'!$B$5:$B$102,1,0),Q31+14),Q31+7)))</f>
        <v/>
      </c>
      <c r="S31" s="289" t="str">
        <f>IF($H31="(en blanco)","",IF($H31="","",IFERROR(IF(VLOOKUP(R31+7,'Fechas de clase'!$B$5:$B$102,1,0),R31+14),R31+7)))</f>
        <v/>
      </c>
      <c r="T31" s="289" t="str">
        <f>IF($H31="(en blanco)","",IF($H31="","",IFERROR(IF(VLOOKUP(S31+7,'Fechas de clase'!$B$5:$B$102,1,0),S31+14),S31+7)))</f>
        <v/>
      </c>
      <c r="U31" s="289" t="str">
        <f>IF($H31="(en blanco)","",IF($H31="","",IFERROR(IF(VLOOKUP(T31+7,'Fechas de clase'!$B$5:$B$102,1,0),T31+14),T31+7)))</f>
        <v/>
      </c>
      <c r="V31" s="289" t="str">
        <f>IF($H31="(en blanco)","",IF($H31="","",IFERROR(IF(VLOOKUP(U31+7,'Fechas de clase'!$B$5:$B$102,1,0),U31+14),U31+7)))</f>
        <v/>
      </c>
      <c r="W31" s="289" t="str">
        <f>IF($H31="(en blanco)","",IF($H31="","",IFERROR(IF(VLOOKUP(V31+7,'Fechas de clase'!$B$5:$B$102,1,0),V31+14),V31+7)))</f>
        <v/>
      </c>
      <c r="X31" s="289" t="str">
        <f>IF($H31="(en blanco)","",IF($H31="","",IFERROR(IF(VLOOKUP(W31+7,'Fechas de clase'!$B$5:$B$102,1,0),W31+14),W31+7)))</f>
        <v/>
      </c>
      <c r="Y31" s="289" t="str">
        <f>IF($H31="(en blanco)","",IF($H31="","",IFERROR(IF(VLOOKUP(X31+7,'Fechas de clase'!$B$5:$B$102,1,0),X31+14),X31+7)))</f>
        <v/>
      </c>
    </row>
    <row r="32" spans="2:25">
      <c r="B32" s="290"/>
      <c r="J32" s="288" t="str">
        <f t="shared" si="0"/>
        <v/>
      </c>
      <c r="K32" s="289" t="str">
        <f>IF($H32="(en blanco)","",IF($H32="","",IFERROR(IF(VLOOKUP(H32+7,'Fechas de clase'!$B$5:$B$102,1,0),H32+14),H32+7)))</f>
        <v/>
      </c>
      <c r="L32" s="289" t="str">
        <f>IF($H32="(en blanco)","",IF($H32="","",IFERROR(IF(VLOOKUP(K32+7,'Fechas de clase'!$B$5:$B$102,1,0),K32+14),K32+7)))</f>
        <v/>
      </c>
      <c r="M32" s="289" t="str">
        <f>IF($H32="(en blanco)","",IF($H32="","",IFERROR(IF(VLOOKUP(L32+7,'Fechas de clase'!$B$5:$B$102,1,0),L32+14),L32+7)))</f>
        <v/>
      </c>
      <c r="N32" s="289" t="str">
        <f>IF($H32="(en blanco)","",IF($H32="","",IFERROR(IF(VLOOKUP(M32+7,'Fechas de clase'!$B$5:$B$102,1,0),M32+14),M32+7)))</f>
        <v/>
      </c>
      <c r="O32" s="289" t="str">
        <f>IF($H32="(en blanco)","",IF($H32="","",IFERROR(IF(VLOOKUP(N32+7,'Fechas de clase'!$B$5:$B$102,1,0),N32+14),N32+7)))</f>
        <v/>
      </c>
      <c r="P32" s="289" t="str">
        <f>IF($H32="(en blanco)","",IF($H32="","",IFERROR(IF(VLOOKUP(O32+7,'Fechas de clase'!$B$5:$B$102,1,0),O32+14),O32+7)))</f>
        <v/>
      </c>
      <c r="Q32" s="289" t="str">
        <f>IF($H32="(en blanco)","",IF($H32="","",IFERROR(IF(VLOOKUP(P32+7,'Fechas de clase'!$B$5:$B$102,1,0),P32+14),P32+7)))</f>
        <v/>
      </c>
      <c r="R32" s="289" t="str">
        <f>IF($H32="(en blanco)","",IF($H32="","",IFERROR(IF(VLOOKUP(Q32+7,'Fechas de clase'!$B$5:$B$102,1,0),Q32+14),Q32+7)))</f>
        <v/>
      </c>
      <c r="S32" s="289" t="str">
        <f>IF($H32="(en blanco)","",IF($H32="","",IFERROR(IF(VLOOKUP(R32+7,'Fechas de clase'!$B$5:$B$102,1,0),R32+14),R32+7)))</f>
        <v/>
      </c>
      <c r="T32" s="289" t="str">
        <f>IF($H32="(en blanco)","",IF($H32="","",IFERROR(IF(VLOOKUP(S32+7,'Fechas de clase'!$B$5:$B$102,1,0),S32+14),S32+7)))</f>
        <v/>
      </c>
      <c r="U32" s="289" t="str">
        <f>IF($H32="(en blanco)","",IF($H32="","",IFERROR(IF(VLOOKUP(T32+7,'Fechas de clase'!$B$5:$B$102,1,0),T32+14),T32+7)))</f>
        <v/>
      </c>
      <c r="V32" s="289" t="str">
        <f>IF($H32="(en blanco)","",IF($H32="","",IFERROR(IF(VLOOKUP(U32+7,'Fechas de clase'!$B$5:$B$102,1,0),U32+14),U32+7)))</f>
        <v/>
      </c>
      <c r="W32" s="289" t="str">
        <f>IF($H32="(en blanco)","",IF($H32="","",IFERROR(IF(VLOOKUP(V32+7,'Fechas de clase'!$B$5:$B$102,1,0),V32+14),V32+7)))</f>
        <v/>
      </c>
      <c r="X32" s="289" t="str">
        <f>IF($H32="(en blanco)","",IF($H32="","",IFERROR(IF(VLOOKUP(W32+7,'Fechas de clase'!$B$5:$B$102,1,0),W32+14),W32+7)))</f>
        <v/>
      </c>
      <c r="Y32" s="289" t="str">
        <f>IF($H32="(en blanco)","",IF($H32="","",IFERROR(IF(VLOOKUP(X32+7,'Fechas de clase'!$B$5:$B$102,1,0),X32+14),X32+7)))</f>
        <v/>
      </c>
    </row>
    <row r="33" spans="2:25">
      <c r="B33" s="290"/>
      <c r="J33" s="288" t="str">
        <f t="shared" si="0"/>
        <v/>
      </c>
      <c r="K33" s="289" t="str">
        <f>IF($H33="(en blanco)","",IF($H33="","",IFERROR(IF(VLOOKUP(H33+7,'Fechas de clase'!$B$5:$B$102,1,0),H33+14),H33+7)))</f>
        <v/>
      </c>
      <c r="L33" s="289" t="str">
        <f>IF($H33="(en blanco)","",IF($H33="","",IFERROR(IF(VLOOKUP(K33+7,'Fechas de clase'!$B$5:$B$102,1,0),K33+14),K33+7)))</f>
        <v/>
      </c>
      <c r="M33" s="289" t="str">
        <f>IF($H33="(en blanco)","",IF($H33="","",IFERROR(IF(VLOOKUP(L33+7,'Fechas de clase'!$B$5:$B$102,1,0),L33+14),L33+7)))</f>
        <v/>
      </c>
      <c r="N33" s="289" t="str">
        <f>IF($H33="(en blanco)","",IF($H33="","",IFERROR(IF(VLOOKUP(M33+7,'Fechas de clase'!$B$5:$B$102,1,0),M33+14),M33+7)))</f>
        <v/>
      </c>
      <c r="O33" s="289" t="str">
        <f>IF($H33="(en blanco)","",IF($H33="","",IFERROR(IF(VLOOKUP(N33+7,'Fechas de clase'!$B$5:$B$102,1,0),N33+14),N33+7)))</f>
        <v/>
      </c>
      <c r="P33" s="289" t="str">
        <f>IF($H33="(en blanco)","",IF($H33="","",IFERROR(IF(VLOOKUP(O33+7,'Fechas de clase'!$B$5:$B$102,1,0),O33+14),O33+7)))</f>
        <v/>
      </c>
      <c r="Q33" s="289" t="str">
        <f>IF($H33="(en blanco)","",IF($H33="","",IFERROR(IF(VLOOKUP(P33+7,'Fechas de clase'!$B$5:$B$102,1,0),P33+14),P33+7)))</f>
        <v/>
      </c>
      <c r="R33" s="289" t="str">
        <f>IF($H33="(en blanco)","",IF($H33="","",IFERROR(IF(VLOOKUP(Q33+7,'Fechas de clase'!$B$5:$B$102,1,0),Q33+14),Q33+7)))</f>
        <v/>
      </c>
      <c r="S33" s="289" t="str">
        <f>IF($H33="(en blanco)","",IF($H33="","",IFERROR(IF(VLOOKUP(R33+7,'Fechas de clase'!$B$5:$B$102,1,0),R33+14),R33+7)))</f>
        <v/>
      </c>
      <c r="T33" s="289" t="str">
        <f>IF($H33="(en blanco)","",IF($H33="","",IFERROR(IF(VLOOKUP(S33+7,'Fechas de clase'!$B$5:$B$102,1,0),S33+14),S33+7)))</f>
        <v/>
      </c>
      <c r="U33" s="289" t="str">
        <f>IF($H33="(en blanco)","",IF($H33="","",IFERROR(IF(VLOOKUP(T33+7,'Fechas de clase'!$B$5:$B$102,1,0),T33+14),T33+7)))</f>
        <v/>
      </c>
      <c r="V33" s="289" t="str">
        <f>IF($H33="(en blanco)","",IF($H33="","",IFERROR(IF(VLOOKUP(U33+7,'Fechas de clase'!$B$5:$B$102,1,0),U33+14),U33+7)))</f>
        <v/>
      </c>
      <c r="W33" s="289" t="str">
        <f>IF($H33="(en blanco)","",IF($H33="","",IFERROR(IF(VLOOKUP(V33+7,'Fechas de clase'!$B$5:$B$102,1,0),V33+14),V33+7)))</f>
        <v/>
      </c>
      <c r="X33" s="289" t="str">
        <f>IF($H33="(en blanco)","",IF($H33="","",IFERROR(IF(VLOOKUP(W33+7,'Fechas de clase'!$B$5:$B$102,1,0),W33+14),W33+7)))</f>
        <v/>
      </c>
      <c r="Y33" s="289" t="str">
        <f>IF($H33="(en blanco)","",IF($H33="","",IFERROR(IF(VLOOKUP(X33+7,'Fechas de clase'!$B$5:$B$102,1,0),X33+14),X33+7)))</f>
        <v/>
      </c>
    </row>
    <row r="34" spans="2:25">
      <c r="B34" s="290"/>
      <c r="J34" s="288" t="str">
        <f t="shared" si="0"/>
        <v/>
      </c>
      <c r="K34" s="289" t="str">
        <f>IF($H34="(en blanco)","",IF($H34="","",IFERROR(IF(VLOOKUP(H34+7,'Fechas de clase'!$B$5:$B$102,1,0),H34+14),H34+7)))</f>
        <v/>
      </c>
      <c r="L34" s="289" t="str">
        <f>IF($H34="(en blanco)","",IF($H34="","",IFERROR(IF(VLOOKUP(K34+7,'Fechas de clase'!$B$5:$B$102,1,0),K34+14),K34+7)))</f>
        <v/>
      </c>
      <c r="M34" s="289" t="str">
        <f>IF($H34="(en blanco)","",IF($H34="","",IFERROR(IF(VLOOKUP(L34+7,'Fechas de clase'!$B$5:$B$102,1,0),L34+14),L34+7)))</f>
        <v/>
      </c>
      <c r="N34" s="289" t="str">
        <f>IF($H34="(en blanco)","",IF($H34="","",IFERROR(IF(VLOOKUP(M34+7,'Fechas de clase'!$B$5:$B$102,1,0),M34+14),M34+7)))</f>
        <v/>
      </c>
      <c r="O34" s="289" t="str">
        <f>IF($H34="(en blanco)","",IF($H34="","",IFERROR(IF(VLOOKUP(N34+7,'Fechas de clase'!$B$5:$B$102,1,0),N34+14),N34+7)))</f>
        <v/>
      </c>
      <c r="P34" s="289" t="str">
        <f>IF($H34="(en blanco)","",IF($H34="","",IFERROR(IF(VLOOKUP(O34+7,'Fechas de clase'!$B$5:$B$102,1,0),O34+14),O34+7)))</f>
        <v/>
      </c>
      <c r="Q34" s="289" t="str">
        <f>IF($H34="(en blanco)","",IF($H34="","",IFERROR(IF(VLOOKUP(P34+7,'Fechas de clase'!$B$5:$B$102,1,0),P34+14),P34+7)))</f>
        <v/>
      </c>
      <c r="R34" s="289" t="str">
        <f>IF($H34="(en blanco)","",IF($H34="","",IFERROR(IF(VLOOKUP(Q34+7,'Fechas de clase'!$B$5:$B$102,1,0),Q34+14),Q34+7)))</f>
        <v/>
      </c>
      <c r="S34" s="289" t="str">
        <f>IF($H34="(en blanco)","",IF($H34="","",IFERROR(IF(VLOOKUP(R34+7,'Fechas de clase'!$B$5:$B$102,1,0),R34+14),R34+7)))</f>
        <v/>
      </c>
      <c r="T34" s="289" t="str">
        <f>IF($H34="(en blanco)","",IF($H34="","",IFERROR(IF(VLOOKUP(S34+7,'Fechas de clase'!$B$5:$B$102,1,0),S34+14),S34+7)))</f>
        <v/>
      </c>
      <c r="U34" s="289" t="str">
        <f>IF($H34="(en blanco)","",IF($H34="","",IFERROR(IF(VLOOKUP(T34+7,'Fechas de clase'!$B$5:$B$102,1,0),T34+14),T34+7)))</f>
        <v/>
      </c>
      <c r="V34" s="289" t="str">
        <f>IF($H34="(en blanco)","",IF($H34="","",IFERROR(IF(VLOOKUP(U34+7,'Fechas de clase'!$B$5:$B$102,1,0),U34+14),U34+7)))</f>
        <v/>
      </c>
      <c r="W34" s="289" t="str">
        <f>IF($H34="(en blanco)","",IF($H34="","",IFERROR(IF(VLOOKUP(V34+7,'Fechas de clase'!$B$5:$B$102,1,0),V34+14),V34+7)))</f>
        <v/>
      </c>
      <c r="X34" s="289" t="str">
        <f>IF($H34="(en blanco)","",IF($H34="","",IFERROR(IF(VLOOKUP(W34+7,'Fechas de clase'!$B$5:$B$102,1,0),W34+14),W34+7)))</f>
        <v/>
      </c>
      <c r="Y34" s="289" t="str">
        <f>IF($H34="(en blanco)","",IF($H34="","",IFERROR(IF(VLOOKUP(X34+7,'Fechas de clase'!$B$5:$B$102,1,0),X34+14),X34+7)))</f>
        <v/>
      </c>
    </row>
    <row r="35" spans="2:25">
      <c r="B35" s="290"/>
      <c r="J35" s="288" t="str">
        <f t="shared" si="0"/>
        <v/>
      </c>
      <c r="K35" s="289" t="str">
        <f>IF($H35="(en blanco)","",IF($H35="","",IFERROR(IF(VLOOKUP(H35+7,'Fechas de clase'!$B$5:$B$102,1,0),H35+14),H35+7)))</f>
        <v/>
      </c>
      <c r="L35" s="289" t="str">
        <f>IF($H35="(en blanco)","",IF($H35="","",IFERROR(IF(VLOOKUP(K35+7,'Fechas de clase'!$B$5:$B$102,1,0),K35+14),K35+7)))</f>
        <v/>
      </c>
      <c r="M35" s="289" t="str">
        <f>IF($H35="(en blanco)","",IF($H35="","",IFERROR(IF(VLOOKUP(L35+7,'Fechas de clase'!$B$5:$B$102,1,0),L35+14),L35+7)))</f>
        <v/>
      </c>
      <c r="N35" s="289" t="str">
        <f>IF($H35="(en blanco)","",IF($H35="","",IFERROR(IF(VLOOKUP(M35+7,'Fechas de clase'!$B$5:$B$102,1,0),M35+14),M35+7)))</f>
        <v/>
      </c>
      <c r="O35" s="289" t="str">
        <f>IF($H35="(en blanco)","",IF($H35="","",IFERROR(IF(VLOOKUP(N35+7,'Fechas de clase'!$B$5:$B$102,1,0),N35+14),N35+7)))</f>
        <v/>
      </c>
      <c r="P35" s="289" t="str">
        <f>IF($H35="(en blanco)","",IF($H35="","",IFERROR(IF(VLOOKUP(O35+7,'Fechas de clase'!$B$5:$B$102,1,0),O35+14),O35+7)))</f>
        <v/>
      </c>
      <c r="Q35" s="289" t="str">
        <f>IF($H35="(en blanco)","",IF($H35="","",IFERROR(IF(VLOOKUP(P35+7,'Fechas de clase'!$B$5:$B$102,1,0),P35+14),P35+7)))</f>
        <v/>
      </c>
      <c r="R35" s="289" t="str">
        <f>IF($H35="(en blanco)","",IF($H35="","",IFERROR(IF(VLOOKUP(Q35+7,'Fechas de clase'!$B$5:$B$102,1,0),Q35+14),Q35+7)))</f>
        <v/>
      </c>
      <c r="S35" s="289" t="str">
        <f>IF($H35="(en blanco)","",IF($H35="","",IFERROR(IF(VLOOKUP(R35+7,'Fechas de clase'!$B$5:$B$102,1,0),R35+14),R35+7)))</f>
        <v/>
      </c>
      <c r="T35" s="289" t="str">
        <f>IF($H35="(en blanco)","",IF($H35="","",IFERROR(IF(VLOOKUP(S35+7,'Fechas de clase'!$B$5:$B$102,1,0),S35+14),S35+7)))</f>
        <v/>
      </c>
      <c r="U35" s="289" t="str">
        <f>IF($H35="(en blanco)","",IF($H35="","",IFERROR(IF(VLOOKUP(T35+7,'Fechas de clase'!$B$5:$B$102,1,0),T35+14),T35+7)))</f>
        <v/>
      </c>
      <c r="V35" s="289" t="str">
        <f>IF($H35="(en blanco)","",IF($H35="","",IFERROR(IF(VLOOKUP(U35+7,'Fechas de clase'!$B$5:$B$102,1,0),U35+14),U35+7)))</f>
        <v/>
      </c>
      <c r="W35" s="289" t="str">
        <f>IF($H35="(en blanco)","",IF($H35="","",IFERROR(IF(VLOOKUP(V35+7,'Fechas de clase'!$B$5:$B$102,1,0),V35+14),V35+7)))</f>
        <v/>
      </c>
      <c r="X35" s="289" t="str">
        <f>IF($H35="(en blanco)","",IF($H35="","",IFERROR(IF(VLOOKUP(W35+7,'Fechas de clase'!$B$5:$B$102,1,0),W35+14),W35+7)))</f>
        <v/>
      </c>
      <c r="Y35" s="289" t="str">
        <f>IF($H35="(en blanco)","",IF($H35="","",IFERROR(IF(VLOOKUP(X35+7,'Fechas de clase'!$B$5:$B$102,1,0),X35+14),X35+7)))</f>
        <v/>
      </c>
    </row>
    <row r="36" spans="2:25">
      <c r="B36" s="290"/>
      <c r="J36" s="288" t="str">
        <f t="shared" si="0"/>
        <v/>
      </c>
      <c r="K36" s="289" t="str">
        <f>IF($H36="(en blanco)","",IF($H36="","",IFERROR(IF(VLOOKUP(H36+7,'Fechas de clase'!$B$5:$B$102,1,0),H36+14),H36+7)))</f>
        <v/>
      </c>
      <c r="L36" s="289" t="str">
        <f>IF($H36="(en blanco)","",IF($H36="","",IFERROR(IF(VLOOKUP(K36+7,'Fechas de clase'!$B$5:$B$102,1,0),K36+14),K36+7)))</f>
        <v/>
      </c>
      <c r="M36" s="289" t="str">
        <f>IF($H36="(en blanco)","",IF($H36="","",IFERROR(IF(VLOOKUP(L36+7,'Fechas de clase'!$B$5:$B$102,1,0),L36+14),L36+7)))</f>
        <v/>
      </c>
      <c r="N36" s="289" t="str">
        <f>IF($H36="(en blanco)","",IF($H36="","",IFERROR(IF(VLOOKUP(M36+7,'Fechas de clase'!$B$5:$B$102,1,0),M36+14),M36+7)))</f>
        <v/>
      </c>
      <c r="O36" s="289" t="str">
        <f>IF($H36="(en blanco)","",IF($H36="","",IFERROR(IF(VLOOKUP(N36+7,'Fechas de clase'!$B$5:$B$102,1,0),N36+14),N36+7)))</f>
        <v/>
      </c>
      <c r="P36" s="289" t="str">
        <f>IF($H36="(en blanco)","",IF($H36="","",IFERROR(IF(VLOOKUP(O36+7,'Fechas de clase'!$B$5:$B$102,1,0),O36+14),O36+7)))</f>
        <v/>
      </c>
      <c r="Q36" s="289" t="str">
        <f>IF($H36="(en blanco)","",IF($H36="","",IFERROR(IF(VLOOKUP(P36+7,'Fechas de clase'!$B$5:$B$102,1,0),P36+14),P36+7)))</f>
        <v/>
      </c>
      <c r="R36" s="289" t="str">
        <f>IF($H36="(en blanco)","",IF($H36="","",IFERROR(IF(VLOOKUP(Q36+7,'Fechas de clase'!$B$5:$B$102,1,0),Q36+14),Q36+7)))</f>
        <v/>
      </c>
      <c r="S36" s="289" t="str">
        <f>IF($H36="(en blanco)","",IF($H36="","",IFERROR(IF(VLOOKUP(R36+7,'Fechas de clase'!$B$5:$B$102,1,0),R36+14),R36+7)))</f>
        <v/>
      </c>
      <c r="T36" s="289" t="str">
        <f>IF($H36="(en blanco)","",IF($H36="","",IFERROR(IF(VLOOKUP(S36+7,'Fechas de clase'!$B$5:$B$102,1,0),S36+14),S36+7)))</f>
        <v/>
      </c>
      <c r="U36" s="289" t="str">
        <f>IF($H36="(en blanco)","",IF($H36="","",IFERROR(IF(VLOOKUP(T36+7,'Fechas de clase'!$B$5:$B$102,1,0),T36+14),T36+7)))</f>
        <v/>
      </c>
      <c r="V36" s="289" t="str">
        <f>IF($H36="(en blanco)","",IF($H36="","",IFERROR(IF(VLOOKUP(U36+7,'Fechas de clase'!$B$5:$B$102,1,0),U36+14),U36+7)))</f>
        <v/>
      </c>
      <c r="W36" s="289" t="str">
        <f>IF($H36="(en blanco)","",IF($H36="","",IFERROR(IF(VLOOKUP(V36+7,'Fechas de clase'!$B$5:$B$102,1,0),V36+14),V36+7)))</f>
        <v/>
      </c>
      <c r="X36" s="289" t="str">
        <f>IF($H36="(en blanco)","",IF($H36="","",IFERROR(IF(VLOOKUP(W36+7,'Fechas de clase'!$B$5:$B$102,1,0),W36+14),W36+7)))</f>
        <v/>
      </c>
      <c r="Y36" s="289" t="str">
        <f>IF($H36="(en blanco)","",IF($H36="","",IFERROR(IF(VLOOKUP(X36+7,'Fechas de clase'!$B$5:$B$102,1,0),X36+14),X36+7)))</f>
        <v/>
      </c>
    </row>
    <row r="37" spans="2:25">
      <c r="B37" s="290"/>
      <c r="J37" s="288" t="str">
        <f t="shared" si="0"/>
        <v/>
      </c>
      <c r="K37" s="289" t="str">
        <f>IF($H37="(en blanco)","",IF($H37="","",IFERROR(IF(VLOOKUP(H37+7,'Fechas de clase'!$B$5:$B$102,1,0),H37+14),H37+7)))</f>
        <v/>
      </c>
      <c r="L37" s="289" t="str">
        <f>IF($H37="(en blanco)","",IF($H37="","",IFERROR(IF(VLOOKUP(K37+7,'Fechas de clase'!$B$5:$B$102,1,0),K37+14),K37+7)))</f>
        <v/>
      </c>
      <c r="M37" s="289" t="str">
        <f>IF($H37="(en blanco)","",IF($H37="","",IFERROR(IF(VLOOKUP(L37+7,'Fechas de clase'!$B$5:$B$102,1,0),L37+14),L37+7)))</f>
        <v/>
      </c>
      <c r="N37" s="289" t="str">
        <f>IF($H37="(en blanco)","",IF($H37="","",IFERROR(IF(VLOOKUP(M37+7,'Fechas de clase'!$B$5:$B$102,1,0),M37+14),M37+7)))</f>
        <v/>
      </c>
      <c r="O37" s="289" t="str">
        <f>IF($H37="(en blanco)","",IF($H37="","",IFERROR(IF(VLOOKUP(N37+7,'Fechas de clase'!$B$5:$B$102,1,0),N37+14),N37+7)))</f>
        <v/>
      </c>
      <c r="P37" s="289" t="str">
        <f>IF($H37="(en blanco)","",IF($H37="","",IFERROR(IF(VLOOKUP(O37+7,'Fechas de clase'!$B$5:$B$102,1,0),O37+14),O37+7)))</f>
        <v/>
      </c>
      <c r="Q37" s="289" t="str">
        <f>IF($H37="(en blanco)","",IF($H37="","",IFERROR(IF(VLOOKUP(P37+7,'Fechas de clase'!$B$5:$B$102,1,0),P37+14),P37+7)))</f>
        <v/>
      </c>
      <c r="R37" s="289" t="str">
        <f>IF($H37="(en blanco)","",IF($H37="","",IFERROR(IF(VLOOKUP(Q37+7,'Fechas de clase'!$B$5:$B$102,1,0),Q37+14),Q37+7)))</f>
        <v/>
      </c>
      <c r="S37" s="289" t="str">
        <f>IF($H37="(en blanco)","",IF($H37="","",IFERROR(IF(VLOOKUP(R37+7,'Fechas de clase'!$B$5:$B$102,1,0),R37+14),R37+7)))</f>
        <v/>
      </c>
      <c r="T37" s="289" t="str">
        <f>IF($H37="(en blanco)","",IF($H37="","",IFERROR(IF(VLOOKUP(S37+7,'Fechas de clase'!$B$5:$B$102,1,0),S37+14),S37+7)))</f>
        <v/>
      </c>
      <c r="U37" s="289" t="str">
        <f>IF($H37="(en blanco)","",IF($H37="","",IFERROR(IF(VLOOKUP(T37+7,'Fechas de clase'!$B$5:$B$102,1,0),T37+14),T37+7)))</f>
        <v/>
      </c>
      <c r="V37" s="289" t="str">
        <f>IF($H37="(en blanco)","",IF($H37="","",IFERROR(IF(VLOOKUP(U37+7,'Fechas de clase'!$B$5:$B$102,1,0),U37+14),U37+7)))</f>
        <v/>
      </c>
      <c r="W37" s="289" t="str">
        <f>IF($H37="(en blanco)","",IF($H37="","",IFERROR(IF(VLOOKUP(V37+7,'Fechas de clase'!$B$5:$B$102,1,0),V37+14),V37+7)))</f>
        <v/>
      </c>
      <c r="X37" s="289" t="str">
        <f>IF($H37="(en blanco)","",IF($H37="","",IFERROR(IF(VLOOKUP(W37+7,'Fechas de clase'!$B$5:$B$102,1,0),W37+14),W37+7)))</f>
        <v/>
      </c>
      <c r="Y37" s="289" t="str">
        <f>IF($H37="(en blanco)","",IF($H37="","",IFERROR(IF(VLOOKUP(X37+7,'Fechas de clase'!$B$5:$B$102,1,0),X37+14),X37+7)))</f>
        <v/>
      </c>
    </row>
    <row r="38" spans="2:25">
      <c r="B38" s="290"/>
      <c r="J38" s="288" t="str">
        <f t="shared" si="0"/>
        <v/>
      </c>
      <c r="K38" s="289" t="str">
        <f>IF($H38="(en blanco)","",IF($H38="","",IFERROR(IF(VLOOKUP(H38+7,'Fechas de clase'!$B$5:$B$102,1,0),H38+14),H38+7)))</f>
        <v/>
      </c>
      <c r="L38" s="289" t="str">
        <f>IF($H38="(en blanco)","",IF($H38="","",IFERROR(IF(VLOOKUP(K38+7,'Fechas de clase'!$B$5:$B$102,1,0),K38+14),K38+7)))</f>
        <v/>
      </c>
      <c r="M38" s="289" t="str">
        <f>IF($H38="(en blanco)","",IF($H38="","",IFERROR(IF(VLOOKUP(L38+7,'Fechas de clase'!$B$5:$B$102,1,0),L38+14),L38+7)))</f>
        <v/>
      </c>
      <c r="N38" s="289" t="str">
        <f>IF($H38="(en blanco)","",IF($H38="","",IFERROR(IF(VLOOKUP(M38+7,'Fechas de clase'!$B$5:$B$102,1,0),M38+14),M38+7)))</f>
        <v/>
      </c>
      <c r="O38" s="289" t="str">
        <f>IF($H38="(en blanco)","",IF($H38="","",IFERROR(IF(VLOOKUP(N38+7,'Fechas de clase'!$B$5:$B$102,1,0),N38+14),N38+7)))</f>
        <v/>
      </c>
      <c r="P38" s="289" t="str">
        <f>IF($H38="(en blanco)","",IF($H38="","",IFERROR(IF(VLOOKUP(O38+7,'Fechas de clase'!$B$5:$B$102,1,0),O38+14),O38+7)))</f>
        <v/>
      </c>
      <c r="Q38" s="289" t="str">
        <f>IF($H38="(en blanco)","",IF($H38="","",IFERROR(IF(VLOOKUP(P38+7,'Fechas de clase'!$B$5:$B$102,1,0),P38+14),P38+7)))</f>
        <v/>
      </c>
      <c r="R38" s="289" t="str">
        <f>IF($H38="(en blanco)","",IF($H38="","",IFERROR(IF(VLOOKUP(Q38+7,'Fechas de clase'!$B$5:$B$102,1,0),Q38+14),Q38+7)))</f>
        <v/>
      </c>
      <c r="S38" s="289" t="str">
        <f>IF($H38="(en blanco)","",IF($H38="","",IFERROR(IF(VLOOKUP(R38+7,'Fechas de clase'!$B$5:$B$102,1,0),R38+14),R38+7)))</f>
        <v/>
      </c>
      <c r="T38" s="289" t="str">
        <f>IF($H38="(en blanco)","",IF($H38="","",IFERROR(IF(VLOOKUP(S38+7,'Fechas de clase'!$B$5:$B$102,1,0),S38+14),S38+7)))</f>
        <v/>
      </c>
      <c r="U38" s="289" t="str">
        <f>IF($H38="(en blanco)","",IF($H38="","",IFERROR(IF(VLOOKUP(T38+7,'Fechas de clase'!$B$5:$B$102,1,0),T38+14),T38+7)))</f>
        <v/>
      </c>
      <c r="V38" s="289" t="str">
        <f>IF($H38="(en blanco)","",IF($H38="","",IFERROR(IF(VLOOKUP(U38+7,'Fechas de clase'!$B$5:$B$102,1,0),U38+14),U38+7)))</f>
        <v/>
      </c>
      <c r="W38" s="289" t="str">
        <f>IF($H38="(en blanco)","",IF($H38="","",IFERROR(IF(VLOOKUP(V38+7,'Fechas de clase'!$B$5:$B$102,1,0),V38+14),V38+7)))</f>
        <v/>
      </c>
      <c r="X38" s="289" t="str">
        <f>IF($H38="(en blanco)","",IF($H38="","",IFERROR(IF(VLOOKUP(W38+7,'Fechas de clase'!$B$5:$B$102,1,0),W38+14),W38+7)))</f>
        <v/>
      </c>
      <c r="Y38" s="289" t="str">
        <f>IF($H38="(en blanco)","",IF($H38="","",IFERROR(IF(VLOOKUP(X38+7,'Fechas de clase'!$B$5:$B$102,1,0),X38+14),X38+7)))</f>
        <v/>
      </c>
    </row>
    <row r="39" spans="2:25">
      <c r="B39" s="290"/>
      <c r="J39" s="288" t="str">
        <f t="shared" si="0"/>
        <v/>
      </c>
      <c r="K39" s="289" t="str">
        <f>IF($H39="(en blanco)","",IF($H39="","",IFERROR(IF(VLOOKUP(H39+7,'Fechas de clase'!$B$5:$B$102,1,0),H39+14),H39+7)))</f>
        <v/>
      </c>
      <c r="L39" s="289" t="str">
        <f>IF($H39="(en blanco)","",IF($H39="","",IFERROR(IF(VLOOKUP(K39+7,'Fechas de clase'!$B$5:$B$102,1,0),K39+14),K39+7)))</f>
        <v/>
      </c>
      <c r="M39" s="289" t="str">
        <f>IF($H39="(en blanco)","",IF($H39="","",IFERROR(IF(VLOOKUP(L39+7,'Fechas de clase'!$B$5:$B$102,1,0),L39+14),L39+7)))</f>
        <v/>
      </c>
      <c r="N39" s="289" t="str">
        <f>IF($H39="(en blanco)","",IF($H39="","",IFERROR(IF(VLOOKUP(M39+7,'Fechas de clase'!$B$5:$B$102,1,0),M39+14),M39+7)))</f>
        <v/>
      </c>
      <c r="O39" s="289" t="str">
        <f>IF($H39="(en blanco)","",IF($H39="","",IFERROR(IF(VLOOKUP(N39+7,'Fechas de clase'!$B$5:$B$102,1,0),N39+14),N39+7)))</f>
        <v/>
      </c>
      <c r="P39" s="289" t="str">
        <f>IF($H39="(en blanco)","",IF($H39="","",IFERROR(IF(VLOOKUP(O39+7,'Fechas de clase'!$B$5:$B$102,1,0),O39+14),O39+7)))</f>
        <v/>
      </c>
      <c r="Q39" s="289" t="str">
        <f>IF($H39="(en blanco)","",IF($H39="","",IFERROR(IF(VLOOKUP(P39+7,'Fechas de clase'!$B$5:$B$102,1,0),P39+14),P39+7)))</f>
        <v/>
      </c>
      <c r="R39" s="289" t="str">
        <f>IF($H39="(en blanco)","",IF($H39="","",IFERROR(IF(VLOOKUP(Q39+7,'Fechas de clase'!$B$5:$B$102,1,0),Q39+14),Q39+7)))</f>
        <v/>
      </c>
      <c r="S39" s="289" t="str">
        <f>IF($H39="(en blanco)","",IF($H39="","",IFERROR(IF(VLOOKUP(R39+7,'Fechas de clase'!$B$5:$B$102,1,0),R39+14),R39+7)))</f>
        <v/>
      </c>
      <c r="T39" s="289" t="str">
        <f>IF($H39="(en blanco)","",IF($H39="","",IFERROR(IF(VLOOKUP(S39+7,'Fechas de clase'!$B$5:$B$102,1,0),S39+14),S39+7)))</f>
        <v/>
      </c>
      <c r="U39" s="289" t="str">
        <f>IF($H39="(en blanco)","",IF($H39="","",IFERROR(IF(VLOOKUP(T39+7,'Fechas de clase'!$B$5:$B$102,1,0),T39+14),T39+7)))</f>
        <v/>
      </c>
      <c r="V39" s="289" t="str">
        <f>IF($H39="(en blanco)","",IF($H39="","",IFERROR(IF(VLOOKUP(U39+7,'Fechas de clase'!$B$5:$B$102,1,0),U39+14),U39+7)))</f>
        <v/>
      </c>
      <c r="W39" s="289" t="str">
        <f>IF($H39="(en blanco)","",IF($H39="","",IFERROR(IF(VLOOKUP(V39+7,'Fechas de clase'!$B$5:$B$102,1,0),V39+14),V39+7)))</f>
        <v/>
      </c>
      <c r="X39" s="289" t="str">
        <f>IF($H39="(en blanco)","",IF($H39="","",IFERROR(IF(VLOOKUP(W39+7,'Fechas de clase'!$B$5:$B$102,1,0),W39+14),W39+7)))</f>
        <v/>
      </c>
      <c r="Y39" s="289" t="str">
        <f>IF($H39="(en blanco)","",IF($H39="","",IFERROR(IF(VLOOKUP(X39+7,'Fechas de clase'!$B$5:$B$102,1,0),X39+14),X39+7)))</f>
        <v/>
      </c>
    </row>
    <row r="40" spans="2:25">
      <c r="B40" s="290"/>
      <c r="J40" s="288" t="str">
        <f t="shared" si="0"/>
        <v/>
      </c>
      <c r="K40" s="289" t="str">
        <f>IF($H40="(en blanco)","",IF($H40="","",IFERROR(IF(VLOOKUP(H40+7,'Fechas de clase'!$B$5:$B$102,1,0),H40+14),H40+7)))</f>
        <v/>
      </c>
      <c r="L40" s="289" t="str">
        <f>IF($H40="(en blanco)","",IF($H40="","",IFERROR(IF(VLOOKUP(K40+7,'Fechas de clase'!$B$5:$B$102,1,0),K40+14),K40+7)))</f>
        <v/>
      </c>
      <c r="M40" s="289" t="str">
        <f>IF($H40="(en blanco)","",IF($H40="","",IFERROR(IF(VLOOKUP(L40+7,'Fechas de clase'!$B$5:$B$102,1,0),L40+14),L40+7)))</f>
        <v/>
      </c>
      <c r="N40" s="289" t="str">
        <f>IF($H40="(en blanco)","",IF($H40="","",IFERROR(IF(VLOOKUP(M40+7,'Fechas de clase'!$B$5:$B$102,1,0),M40+14),M40+7)))</f>
        <v/>
      </c>
      <c r="O40" s="289" t="str">
        <f>IF($H40="(en blanco)","",IF($H40="","",IFERROR(IF(VLOOKUP(N40+7,'Fechas de clase'!$B$5:$B$102,1,0),N40+14),N40+7)))</f>
        <v/>
      </c>
      <c r="P40" s="289" t="str">
        <f>IF($H40="(en blanco)","",IF($H40="","",IFERROR(IF(VLOOKUP(O40+7,'Fechas de clase'!$B$5:$B$102,1,0),O40+14),O40+7)))</f>
        <v/>
      </c>
      <c r="Q40" s="289" t="str">
        <f>IF($H40="(en blanco)","",IF($H40="","",IFERROR(IF(VLOOKUP(P40+7,'Fechas de clase'!$B$5:$B$102,1,0),P40+14),P40+7)))</f>
        <v/>
      </c>
      <c r="R40" s="289" t="str">
        <f>IF($H40="(en blanco)","",IF($H40="","",IFERROR(IF(VLOOKUP(Q40+7,'Fechas de clase'!$B$5:$B$102,1,0),Q40+14),Q40+7)))</f>
        <v/>
      </c>
      <c r="S40" s="289" t="str">
        <f>IF($H40="(en blanco)","",IF($H40="","",IFERROR(IF(VLOOKUP(R40+7,'Fechas de clase'!$B$5:$B$102,1,0),R40+14),R40+7)))</f>
        <v/>
      </c>
      <c r="T40" s="289" t="str">
        <f>IF($H40="(en blanco)","",IF($H40="","",IFERROR(IF(VLOOKUP(S40+7,'Fechas de clase'!$B$5:$B$102,1,0),S40+14),S40+7)))</f>
        <v/>
      </c>
      <c r="U40" s="289" t="str">
        <f>IF($H40="(en blanco)","",IF($H40="","",IFERROR(IF(VLOOKUP(T40+7,'Fechas de clase'!$B$5:$B$102,1,0),T40+14),T40+7)))</f>
        <v/>
      </c>
      <c r="V40" s="289" t="str">
        <f>IF($H40="(en blanco)","",IF($H40="","",IFERROR(IF(VLOOKUP(U40+7,'Fechas de clase'!$B$5:$B$102,1,0),U40+14),U40+7)))</f>
        <v/>
      </c>
      <c r="W40" s="289" t="str">
        <f>IF($H40="(en blanco)","",IF($H40="","",IFERROR(IF(VLOOKUP(V40+7,'Fechas de clase'!$B$5:$B$102,1,0),V40+14),V40+7)))</f>
        <v/>
      </c>
      <c r="X40" s="289" t="str">
        <f>IF($H40="(en blanco)","",IF($H40="","",IFERROR(IF(VLOOKUP(W40+7,'Fechas de clase'!$B$5:$B$102,1,0),W40+14),W40+7)))</f>
        <v/>
      </c>
      <c r="Y40" s="289" t="str">
        <f>IF($H40="(en blanco)","",IF($H40="","",IFERROR(IF(VLOOKUP(X40+7,'Fechas de clase'!$B$5:$B$102,1,0),X40+14),X40+7)))</f>
        <v/>
      </c>
    </row>
    <row r="41" spans="2:25">
      <c r="B41" s="290"/>
      <c r="J41" s="288" t="str">
        <f t="shared" si="0"/>
        <v/>
      </c>
      <c r="K41" s="289" t="str">
        <f>IF($H41="(en blanco)","",IF($H41="","",IFERROR(IF(VLOOKUP(H41+7,'Fechas de clase'!$B$5:$B$102,1,0),H41+14),H41+7)))</f>
        <v/>
      </c>
      <c r="L41" s="289" t="str">
        <f>IF($H41="(en blanco)","",IF($H41="","",IFERROR(IF(VLOOKUP(K41+7,'Fechas de clase'!$B$5:$B$102,1,0),K41+14),K41+7)))</f>
        <v/>
      </c>
      <c r="M41" s="289" t="str">
        <f>IF($H41="(en blanco)","",IF($H41="","",IFERROR(IF(VLOOKUP(L41+7,'Fechas de clase'!$B$5:$B$102,1,0),L41+14),L41+7)))</f>
        <v/>
      </c>
      <c r="N41" s="289" t="str">
        <f>IF($H41="(en blanco)","",IF($H41="","",IFERROR(IF(VLOOKUP(M41+7,'Fechas de clase'!$B$5:$B$102,1,0),M41+14),M41+7)))</f>
        <v/>
      </c>
      <c r="O41" s="289" t="str">
        <f>IF($H41="(en blanco)","",IF($H41="","",IFERROR(IF(VLOOKUP(N41+7,'Fechas de clase'!$B$5:$B$102,1,0),N41+14),N41+7)))</f>
        <v/>
      </c>
      <c r="P41" s="289" t="str">
        <f>IF($H41="(en blanco)","",IF($H41="","",IFERROR(IF(VLOOKUP(O41+7,'Fechas de clase'!$B$5:$B$102,1,0),O41+14),O41+7)))</f>
        <v/>
      </c>
      <c r="Q41" s="289" t="str">
        <f>IF($H41="(en blanco)","",IF($H41="","",IFERROR(IF(VLOOKUP(P41+7,'Fechas de clase'!$B$5:$B$102,1,0),P41+14),P41+7)))</f>
        <v/>
      </c>
      <c r="R41" s="289" t="str">
        <f>IF($H41="(en blanco)","",IF($H41="","",IFERROR(IF(VLOOKUP(Q41+7,'Fechas de clase'!$B$5:$B$102,1,0),Q41+14),Q41+7)))</f>
        <v/>
      </c>
      <c r="S41" s="289" t="str">
        <f>IF($H41="(en blanco)","",IF($H41="","",IFERROR(IF(VLOOKUP(R41+7,'Fechas de clase'!$B$5:$B$102,1,0),R41+14),R41+7)))</f>
        <v/>
      </c>
      <c r="T41" s="289" t="str">
        <f>IF($H41="(en blanco)","",IF($H41="","",IFERROR(IF(VLOOKUP(S41+7,'Fechas de clase'!$B$5:$B$102,1,0),S41+14),S41+7)))</f>
        <v/>
      </c>
      <c r="U41" s="289" t="str">
        <f>IF($H41="(en blanco)","",IF($H41="","",IFERROR(IF(VLOOKUP(T41+7,'Fechas de clase'!$B$5:$B$102,1,0),T41+14),T41+7)))</f>
        <v/>
      </c>
      <c r="V41" s="289" t="str">
        <f>IF($H41="(en blanco)","",IF($H41="","",IFERROR(IF(VLOOKUP(U41+7,'Fechas de clase'!$B$5:$B$102,1,0),U41+14),U41+7)))</f>
        <v/>
      </c>
      <c r="W41" s="289" t="str">
        <f>IF($H41="(en blanco)","",IF($H41="","",IFERROR(IF(VLOOKUP(V41+7,'Fechas de clase'!$B$5:$B$102,1,0),V41+14),V41+7)))</f>
        <v/>
      </c>
      <c r="X41" s="289" t="str">
        <f>IF($H41="(en blanco)","",IF($H41="","",IFERROR(IF(VLOOKUP(W41+7,'Fechas de clase'!$B$5:$B$102,1,0),W41+14),W41+7)))</f>
        <v/>
      </c>
      <c r="Y41" s="289" t="str">
        <f>IF($H41="(en blanco)","",IF($H41="","",IFERROR(IF(VLOOKUP(X41+7,'Fechas de clase'!$B$5:$B$102,1,0),X41+14),X41+7)))</f>
        <v/>
      </c>
    </row>
    <row r="42" spans="2:25">
      <c r="B42" s="290"/>
      <c r="J42" s="288" t="str">
        <f t="shared" si="0"/>
        <v/>
      </c>
      <c r="K42" s="289" t="str">
        <f>IF($H42="(en blanco)","",IF($H42="","",IFERROR(IF(VLOOKUP(H42+7,'Fechas de clase'!$B$5:$B$102,1,0),H42+14),H42+7)))</f>
        <v/>
      </c>
      <c r="L42" s="289" t="str">
        <f>IF($H42="(en blanco)","",IF($H42="","",IFERROR(IF(VLOOKUP(K42+7,'Fechas de clase'!$B$5:$B$102,1,0),K42+14),K42+7)))</f>
        <v/>
      </c>
      <c r="M42" s="289" t="str">
        <f>IF($H42="(en blanco)","",IF($H42="","",IFERROR(IF(VLOOKUP(L42+7,'Fechas de clase'!$B$5:$B$102,1,0),L42+14),L42+7)))</f>
        <v/>
      </c>
      <c r="N42" s="289" t="str">
        <f>IF($H42="(en blanco)","",IF($H42="","",IFERROR(IF(VLOOKUP(M42+7,'Fechas de clase'!$B$5:$B$102,1,0),M42+14),M42+7)))</f>
        <v/>
      </c>
      <c r="O42" s="289" t="str">
        <f>IF($H42="(en blanco)","",IF($H42="","",IFERROR(IF(VLOOKUP(N42+7,'Fechas de clase'!$B$5:$B$102,1,0),N42+14),N42+7)))</f>
        <v/>
      </c>
      <c r="P42" s="289" t="str">
        <f>IF($H42="(en blanco)","",IF($H42="","",IFERROR(IF(VLOOKUP(O42+7,'Fechas de clase'!$B$5:$B$102,1,0),O42+14),O42+7)))</f>
        <v/>
      </c>
      <c r="Q42" s="289" t="str">
        <f>IF($H42="(en blanco)","",IF($H42="","",IFERROR(IF(VLOOKUP(P42+7,'Fechas de clase'!$B$5:$B$102,1,0),P42+14),P42+7)))</f>
        <v/>
      </c>
      <c r="R42" s="289" t="str">
        <f>IF($H42="(en blanco)","",IF($H42="","",IFERROR(IF(VLOOKUP(Q42+7,'Fechas de clase'!$B$5:$B$102,1,0),Q42+14),Q42+7)))</f>
        <v/>
      </c>
      <c r="S42" s="289" t="str">
        <f>IF($H42="(en blanco)","",IF($H42="","",IFERROR(IF(VLOOKUP(R42+7,'Fechas de clase'!$B$5:$B$102,1,0),R42+14),R42+7)))</f>
        <v/>
      </c>
      <c r="T42" s="289" t="str">
        <f>IF($H42="(en blanco)","",IF($H42="","",IFERROR(IF(VLOOKUP(S42+7,'Fechas de clase'!$B$5:$B$102,1,0),S42+14),S42+7)))</f>
        <v/>
      </c>
      <c r="U42" s="289" t="str">
        <f>IF($H42="(en blanco)","",IF($H42="","",IFERROR(IF(VLOOKUP(T42+7,'Fechas de clase'!$B$5:$B$102,1,0),T42+14),T42+7)))</f>
        <v/>
      </c>
      <c r="V42" s="289" t="str">
        <f>IF($H42="(en blanco)","",IF($H42="","",IFERROR(IF(VLOOKUP(U42+7,'Fechas de clase'!$B$5:$B$102,1,0),U42+14),U42+7)))</f>
        <v/>
      </c>
      <c r="W42" s="289" t="str">
        <f>IF($H42="(en blanco)","",IF($H42="","",IFERROR(IF(VLOOKUP(V42+7,'Fechas de clase'!$B$5:$B$102,1,0),V42+14),V42+7)))</f>
        <v/>
      </c>
      <c r="X42" s="289" t="str">
        <f>IF($H42="(en blanco)","",IF($H42="","",IFERROR(IF(VLOOKUP(W42+7,'Fechas de clase'!$B$5:$B$102,1,0),W42+14),W42+7)))</f>
        <v/>
      </c>
      <c r="Y42" s="289" t="str">
        <f>IF($H42="(en blanco)","",IF($H42="","",IFERROR(IF(VLOOKUP(X42+7,'Fechas de clase'!$B$5:$B$102,1,0),X42+14),X42+7)))</f>
        <v/>
      </c>
    </row>
    <row r="43" spans="2:25">
      <c r="B43" s="290"/>
      <c r="J43" s="288" t="str">
        <f t="shared" si="0"/>
        <v/>
      </c>
      <c r="K43" s="289" t="str">
        <f>IF($H43="(en blanco)","",IF($H43="","",IFERROR(IF(VLOOKUP(H43+7,'Fechas de clase'!$B$5:$B$102,1,0),H43+14),H43+7)))</f>
        <v/>
      </c>
      <c r="L43" s="289" t="str">
        <f>IF($H43="(en blanco)","",IF($H43="","",IFERROR(IF(VLOOKUP(K43+7,'Fechas de clase'!$B$5:$B$102,1,0),K43+14),K43+7)))</f>
        <v/>
      </c>
      <c r="M43" s="289" t="str">
        <f>IF($H43="(en blanco)","",IF($H43="","",IFERROR(IF(VLOOKUP(L43+7,'Fechas de clase'!$B$5:$B$102,1,0),L43+14),L43+7)))</f>
        <v/>
      </c>
      <c r="N43" s="289" t="str">
        <f>IF($H43="(en blanco)","",IF($H43="","",IFERROR(IF(VLOOKUP(M43+7,'Fechas de clase'!$B$5:$B$102,1,0),M43+14),M43+7)))</f>
        <v/>
      </c>
      <c r="O43" s="289" t="str">
        <f>IF($H43="(en blanco)","",IF($H43="","",IFERROR(IF(VLOOKUP(N43+7,'Fechas de clase'!$B$5:$B$102,1,0),N43+14),N43+7)))</f>
        <v/>
      </c>
      <c r="P43" s="289" t="str">
        <f>IF($H43="(en blanco)","",IF($H43="","",IFERROR(IF(VLOOKUP(O43+7,'Fechas de clase'!$B$5:$B$102,1,0),O43+14),O43+7)))</f>
        <v/>
      </c>
      <c r="Q43" s="289" t="str">
        <f>IF($H43="(en blanco)","",IF($H43="","",IFERROR(IF(VLOOKUP(P43+7,'Fechas de clase'!$B$5:$B$102,1,0),P43+14),P43+7)))</f>
        <v/>
      </c>
      <c r="R43" s="289" t="str">
        <f>IF($H43="(en blanco)","",IF($H43="","",IFERROR(IF(VLOOKUP(Q43+7,'Fechas de clase'!$B$5:$B$102,1,0),Q43+14),Q43+7)))</f>
        <v/>
      </c>
      <c r="S43" s="289" t="str">
        <f>IF($H43="(en blanco)","",IF($H43="","",IFERROR(IF(VLOOKUP(R43+7,'Fechas de clase'!$B$5:$B$102,1,0),R43+14),R43+7)))</f>
        <v/>
      </c>
      <c r="T43" s="289" t="str">
        <f>IF($H43="(en blanco)","",IF($H43="","",IFERROR(IF(VLOOKUP(S43+7,'Fechas de clase'!$B$5:$B$102,1,0),S43+14),S43+7)))</f>
        <v/>
      </c>
      <c r="U43" s="289" t="str">
        <f>IF($H43="(en blanco)","",IF($H43="","",IFERROR(IF(VLOOKUP(T43+7,'Fechas de clase'!$B$5:$B$102,1,0),T43+14),T43+7)))</f>
        <v/>
      </c>
      <c r="V43" s="289" t="str">
        <f>IF($H43="(en blanco)","",IF($H43="","",IFERROR(IF(VLOOKUP(U43+7,'Fechas de clase'!$B$5:$B$102,1,0),U43+14),U43+7)))</f>
        <v/>
      </c>
      <c r="W43" s="289" t="str">
        <f>IF($H43="(en blanco)","",IF($H43="","",IFERROR(IF(VLOOKUP(V43+7,'Fechas de clase'!$B$5:$B$102,1,0),V43+14),V43+7)))</f>
        <v/>
      </c>
      <c r="X43" s="289" t="str">
        <f>IF($H43="(en blanco)","",IF($H43="","",IFERROR(IF(VLOOKUP(W43+7,'Fechas de clase'!$B$5:$B$102,1,0),W43+14),W43+7)))</f>
        <v/>
      </c>
      <c r="Y43" s="289" t="str">
        <f>IF($H43="(en blanco)","",IF($H43="","",IFERROR(IF(VLOOKUP(X43+7,'Fechas de clase'!$B$5:$B$102,1,0),X43+14),X43+7)))</f>
        <v/>
      </c>
    </row>
    <row r="44" spans="2:25">
      <c r="B44" s="290"/>
      <c r="J44" s="288" t="str">
        <f t="shared" si="0"/>
        <v/>
      </c>
      <c r="K44" s="289" t="str">
        <f>IF($H44="(en blanco)","",IF($H44="","",IFERROR(IF(VLOOKUP(H44+7,'Fechas de clase'!$B$5:$B$102,1,0),H44+14),H44+7)))</f>
        <v/>
      </c>
      <c r="L44" s="289" t="str">
        <f>IF($H44="(en blanco)","",IF($H44="","",IFERROR(IF(VLOOKUP(K44+7,'Fechas de clase'!$B$5:$B$102,1,0),K44+14),K44+7)))</f>
        <v/>
      </c>
      <c r="M44" s="289" t="str">
        <f>IF($H44="(en blanco)","",IF($H44="","",IFERROR(IF(VLOOKUP(L44+7,'Fechas de clase'!$B$5:$B$102,1,0),L44+14),L44+7)))</f>
        <v/>
      </c>
      <c r="N44" s="289" t="str">
        <f>IF($H44="(en blanco)","",IF($H44="","",IFERROR(IF(VLOOKUP(M44+7,'Fechas de clase'!$B$5:$B$102,1,0),M44+14),M44+7)))</f>
        <v/>
      </c>
      <c r="O44" s="289" t="str">
        <f>IF($H44="(en blanco)","",IF($H44="","",IFERROR(IF(VLOOKUP(N44+7,'Fechas de clase'!$B$5:$B$102,1,0),N44+14),N44+7)))</f>
        <v/>
      </c>
      <c r="P44" s="289" t="str">
        <f>IF($H44="(en blanco)","",IF($H44="","",IFERROR(IF(VLOOKUP(O44+7,'Fechas de clase'!$B$5:$B$102,1,0),O44+14),O44+7)))</f>
        <v/>
      </c>
      <c r="Q44" s="289" t="str">
        <f>IF($H44="(en blanco)","",IF($H44="","",IFERROR(IF(VLOOKUP(P44+7,'Fechas de clase'!$B$5:$B$102,1,0),P44+14),P44+7)))</f>
        <v/>
      </c>
      <c r="R44" s="289" t="str">
        <f>IF($H44="(en blanco)","",IF($H44="","",IFERROR(IF(VLOOKUP(Q44+7,'Fechas de clase'!$B$5:$B$102,1,0),Q44+14),Q44+7)))</f>
        <v/>
      </c>
      <c r="S44" s="289" t="str">
        <f>IF($H44="(en blanco)","",IF($H44="","",IFERROR(IF(VLOOKUP(R44+7,'Fechas de clase'!$B$5:$B$102,1,0),R44+14),R44+7)))</f>
        <v/>
      </c>
      <c r="T44" s="289" t="str">
        <f>IF($H44="(en blanco)","",IF($H44="","",IFERROR(IF(VLOOKUP(S44+7,'Fechas de clase'!$B$5:$B$102,1,0),S44+14),S44+7)))</f>
        <v/>
      </c>
      <c r="U44" s="289" t="str">
        <f>IF($H44="(en blanco)","",IF($H44="","",IFERROR(IF(VLOOKUP(T44+7,'Fechas de clase'!$B$5:$B$102,1,0),T44+14),T44+7)))</f>
        <v/>
      </c>
      <c r="V44" s="289" t="str">
        <f>IF($H44="(en blanco)","",IF($H44="","",IFERROR(IF(VLOOKUP(U44+7,'Fechas de clase'!$B$5:$B$102,1,0),U44+14),U44+7)))</f>
        <v/>
      </c>
      <c r="W44" s="289" t="str">
        <f>IF($H44="(en blanco)","",IF($H44="","",IFERROR(IF(VLOOKUP(V44+7,'Fechas de clase'!$B$5:$B$102,1,0),V44+14),V44+7)))</f>
        <v/>
      </c>
      <c r="X44" s="289" t="str">
        <f>IF($H44="(en blanco)","",IF($H44="","",IFERROR(IF(VLOOKUP(W44+7,'Fechas de clase'!$B$5:$B$102,1,0),W44+14),W44+7)))</f>
        <v/>
      </c>
      <c r="Y44" s="289" t="str">
        <f>IF($H44="(en blanco)","",IF($H44="","",IFERROR(IF(VLOOKUP(X44+7,'Fechas de clase'!$B$5:$B$102,1,0),X44+14),X44+7)))</f>
        <v/>
      </c>
    </row>
    <row r="45" spans="2:25">
      <c r="B45" s="290"/>
      <c r="J45" s="288" t="str">
        <f t="shared" si="0"/>
        <v/>
      </c>
      <c r="K45" s="289" t="str">
        <f>IF($H45="(en blanco)","",IF($H45="","",IFERROR(IF(VLOOKUP(H45+7,'Fechas de clase'!$B$5:$B$102,1,0),H45+14),H45+7)))</f>
        <v/>
      </c>
      <c r="L45" s="289" t="str">
        <f>IF($H45="(en blanco)","",IF($H45="","",IFERROR(IF(VLOOKUP(K45+7,'Fechas de clase'!$B$5:$B$102,1,0),K45+14),K45+7)))</f>
        <v/>
      </c>
      <c r="M45" s="289" t="str">
        <f>IF($H45="(en blanco)","",IF($H45="","",IFERROR(IF(VLOOKUP(L45+7,'Fechas de clase'!$B$5:$B$102,1,0),L45+14),L45+7)))</f>
        <v/>
      </c>
      <c r="N45" s="289" t="str">
        <f>IF($H45="(en blanco)","",IF($H45="","",IFERROR(IF(VLOOKUP(M45+7,'Fechas de clase'!$B$5:$B$102,1,0),M45+14),M45+7)))</f>
        <v/>
      </c>
      <c r="O45" s="289" t="str">
        <f>IF($H45="(en blanco)","",IF($H45="","",IFERROR(IF(VLOOKUP(N45+7,'Fechas de clase'!$B$5:$B$102,1,0),N45+14),N45+7)))</f>
        <v/>
      </c>
      <c r="P45" s="289" t="str">
        <f>IF($H45="(en blanco)","",IF($H45="","",IFERROR(IF(VLOOKUP(O45+7,'Fechas de clase'!$B$5:$B$102,1,0),O45+14),O45+7)))</f>
        <v/>
      </c>
      <c r="Q45" s="289" t="str">
        <f>IF($H45="(en blanco)","",IF($H45="","",IFERROR(IF(VLOOKUP(P45+7,'Fechas de clase'!$B$5:$B$102,1,0),P45+14),P45+7)))</f>
        <v/>
      </c>
      <c r="R45" s="289" t="str">
        <f>IF($H45="(en blanco)","",IF($H45="","",IFERROR(IF(VLOOKUP(Q45+7,'Fechas de clase'!$B$5:$B$102,1,0),Q45+14),Q45+7)))</f>
        <v/>
      </c>
      <c r="S45" s="289" t="str">
        <f>IF($H45="(en blanco)","",IF($H45="","",IFERROR(IF(VLOOKUP(R45+7,'Fechas de clase'!$B$5:$B$102,1,0),R45+14),R45+7)))</f>
        <v/>
      </c>
      <c r="T45" s="289" t="str">
        <f>IF($H45="(en blanco)","",IF($H45="","",IFERROR(IF(VLOOKUP(S45+7,'Fechas de clase'!$B$5:$B$102,1,0),S45+14),S45+7)))</f>
        <v/>
      </c>
      <c r="U45" s="289" t="str">
        <f>IF($H45="(en blanco)","",IF($H45="","",IFERROR(IF(VLOOKUP(T45+7,'Fechas de clase'!$B$5:$B$102,1,0),T45+14),T45+7)))</f>
        <v/>
      </c>
      <c r="V45" s="289" t="str">
        <f>IF($H45="(en blanco)","",IF($H45="","",IFERROR(IF(VLOOKUP(U45+7,'Fechas de clase'!$B$5:$B$102,1,0),U45+14),U45+7)))</f>
        <v/>
      </c>
      <c r="W45" s="289" t="str">
        <f>IF($H45="(en blanco)","",IF($H45="","",IFERROR(IF(VLOOKUP(V45+7,'Fechas de clase'!$B$5:$B$102,1,0),V45+14),V45+7)))</f>
        <v/>
      </c>
      <c r="X45" s="289" t="str">
        <f>IF($H45="(en blanco)","",IF($H45="","",IFERROR(IF(VLOOKUP(W45+7,'Fechas de clase'!$B$5:$B$102,1,0),W45+14),W45+7)))</f>
        <v/>
      </c>
      <c r="Y45" s="289" t="str">
        <f>IF($H45="(en blanco)","",IF($H45="","",IFERROR(IF(VLOOKUP(X45+7,'Fechas de clase'!$B$5:$B$102,1,0),X45+14),X45+7)))</f>
        <v/>
      </c>
    </row>
    <row r="46" spans="2:25">
      <c r="B46" s="290"/>
      <c r="J46" s="288" t="str">
        <f t="shared" si="0"/>
        <v/>
      </c>
      <c r="K46" s="289" t="str">
        <f>IF($H46="(en blanco)","",IF($H46="","",IFERROR(IF(VLOOKUP(H46+7,'Fechas de clase'!$B$5:$B$102,1,0),H46+14),H46+7)))</f>
        <v/>
      </c>
      <c r="L46" s="289" t="str">
        <f>IF($H46="(en blanco)","",IF($H46="","",IFERROR(IF(VLOOKUP(K46+7,'Fechas de clase'!$B$5:$B$102,1,0),K46+14),K46+7)))</f>
        <v/>
      </c>
      <c r="M46" s="289" t="str">
        <f>IF($H46="(en blanco)","",IF($H46="","",IFERROR(IF(VLOOKUP(L46+7,'Fechas de clase'!$B$5:$B$102,1,0),L46+14),L46+7)))</f>
        <v/>
      </c>
      <c r="N46" s="289" t="str">
        <f>IF($H46="(en blanco)","",IF($H46="","",IFERROR(IF(VLOOKUP(M46+7,'Fechas de clase'!$B$5:$B$102,1,0),M46+14),M46+7)))</f>
        <v/>
      </c>
      <c r="O46" s="289" t="str">
        <f>IF($H46="(en blanco)","",IF($H46="","",IFERROR(IF(VLOOKUP(N46+7,'Fechas de clase'!$B$5:$B$102,1,0),N46+14),N46+7)))</f>
        <v/>
      </c>
      <c r="P46" s="289" t="str">
        <f>IF($H46="(en blanco)","",IF($H46="","",IFERROR(IF(VLOOKUP(O46+7,'Fechas de clase'!$B$5:$B$102,1,0),O46+14),O46+7)))</f>
        <v/>
      </c>
      <c r="Q46" s="289" t="str">
        <f>IF($H46="(en blanco)","",IF($H46="","",IFERROR(IF(VLOOKUP(P46+7,'Fechas de clase'!$B$5:$B$102,1,0),P46+14),P46+7)))</f>
        <v/>
      </c>
      <c r="R46" s="289" t="str">
        <f>IF($H46="(en blanco)","",IF($H46="","",IFERROR(IF(VLOOKUP(Q46+7,'Fechas de clase'!$B$5:$B$102,1,0),Q46+14),Q46+7)))</f>
        <v/>
      </c>
      <c r="S46" s="289" t="str">
        <f>IF($H46="(en blanco)","",IF($H46="","",IFERROR(IF(VLOOKUP(R46+7,'Fechas de clase'!$B$5:$B$102,1,0),R46+14),R46+7)))</f>
        <v/>
      </c>
      <c r="T46" s="289" t="str">
        <f>IF($H46="(en blanco)","",IF($H46="","",IFERROR(IF(VLOOKUP(S46+7,'Fechas de clase'!$B$5:$B$102,1,0),S46+14),S46+7)))</f>
        <v/>
      </c>
      <c r="U46" s="289" t="str">
        <f>IF($H46="(en blanco)","",IF($H46="","",IFERROR(IF(VLOOKUP(T46+7,'Fechas de clase'!$B$5:$B$102,1,0),T46+14),T46+7)))</f>
        <v/>
      </c>
      <c r="V46" s="289" t="str">
        <f>IF($H46="(en blanco)","",IF($H46="","",IFERROR(IF(VLOOKUP(U46+7,'Fechas de clase'!$B$5:$B$102,1,0),U46+14),U46+7)))</f>
        <v/>
      </c>
      <c r="W46" s="289" t="str">
        <f>IF($H46="(en blanco)","",IF($H46="","",IFERROR(IF(VLOOKUP(V46+7,'Fechas de clase'!$B$5:$B$102,1,0),V46+14),V46+7)))</f>
        <v/>
      </c>
      <c r="X46" s="289" t="str">
        <f>IF($H46="(en blanco)","",IF($H46="","",IFERROR(IF(VLOOKUP(W46+7,'Fechas de clase'!$B$5:$B$102,1,0),W46+14),W46+7)))</f>
        <v/>
      </c>
      <c r="Y46" s="289" t="str">
        <f>IF($H46="(en blanco)","",IF($H46="","",IFERROR(IF(VLOOKUP(X46+7,'Fechas de clase'!$B$5:$B$102,1,0),X46+14),X46+7)))</f>
        <v/>
      </c>
    </row>
    <row r="47" spans="2:25">
      <c r="B47" s="290"/>
      <c r="J47" s="288" t="str">
        <f t="shared" si="0"/>
        <v/>
      </c>
      <c r="K47" s="289" t="str">
        <f>IF($H47="(en blanco)","",IF($H47="","",IFERROR(IF(VLOOKUP(H47+7,'Fechas de clase'!$B$5:$B$102,1,0),H47+14),H47+7)))</f>
        <v/>
      </c>
      <c r="L47" s="289" t="str">
        <f>IF($H47="(en blanco)","",IF($H47="","",IFERROR(IF(VLOOKUP(K47+7,'Fechas de clase'!$B$5:$B$102,1,0),K47+14),K47+7)))</f>
        <v/>
      </c>
      <c r="M47" s="289" t="str">
        <f>IF($H47="(en blanco)","",IF($H47="","",IFERROR(IF(VLOOKUP(L47+7,'Fechas de clase'!$B$5:$B$102,1,0),L47+14),L47+7)))</f>
        <v/>
      </c>
      <c r="N47" s="289" t="str">
        <f>IF($H47="(en blanco)","",IF($H47="","",IFERROR(IF(VLOOKUP(M47+7,'Fechas de clase'!$B$5:$B$102,1,0),M47+14),M47+7)))</f>
        <v/>
      </c>
      <c r="O47" s="289" t="str">
        <f>IF($H47="(en blanco)","",IF($H47="","",IFERROR(IF(VLOOKUP(N47+7,'Fechas de clase'!$B$5:$B$102,1,0),N47+14),N47+7)))</f>
        <v/>
      </c>
      <c r="P47" s="289" t="str">
        <f>IF($H47="(en blanco)","",IF($H47="","",IFERROR(IF(VLOOKUP(O47+7,'Fechas de clase'!$B$5:$B$102,1,0),O47+14),O47+7)))</f>
        <v/>
      </c>
      <c r="Q47" s="289" t="str">
        <f>IF($H47="(en blanco)","",IF($H47="","",IFERROR(IF(VLOOKUP(P47+7,'Fechas de clase'!$B$5:$B$102,1,0),P47+14),P47+7)))</f>
        <v/>
      </c>
      <c r="R47" s="289" t="str">
        <f>IF($H47="(en blanco)","",IF($H47="","",IFERROR(IF(VLOOKUP(Q47+7,'Fechas de clase'!$B$5:$B$102,1,0),Q47+14),Q47+7)))</f>
        <v/>
      </c>
      <c r="S47" s="289" t="str">
        <f>IF($H47="(en blanco)","",IF($H47="","",IFERROR(IF(VLOOKUP(R47+7,'Fechas de clase'!$B$5:$B$102,1,0),R47+14),R47+7)))</f>
        <v/>
      </c>
      <c r="T47" s="289" t="str">
        <f>IF($H47="(en blanco)","",IF($H47="","",IFERROR(IF(VLOOKUP(S47+7,'Fechas de clase'!$B$5:$B$102,1,0),S47+14),S47+7)))</f>
        <v/>
      </c>
      <c r="U47" s="289" t="str">
        <f>IF($H47="(en blanco)","",IF($H47="","",IFERROR(IF(VLOOKUP(T47+7,'Fechas de clase'!$B$5:$B$102,1,0),T47+14),T47+7)))</f>
        <v/>
      </c>
      <c r="V47" s="289" t="str">
        <f>IF($H47="(en blanco)","",IF($H47="","",IFERROR(IF(VLOOKUP(U47+7,'Fechas de clase'!$B$5:$B$102,1,0),U47+14),U47+7)))</f>
        <v/>
      </c>
      <c r="W47" s="289" t="str">
        <f>IF($H47="(en blanco)","",IF($H47="","",IFERROR(IF(VLOOKUP(V47+7,'Fechas de clase'!$B$5:$B$102,1,0),V47+14),V47+7)))</f>
        <v/>
      </c>
      <c r="X47" s="289" t="str">
        <f>IF($H47="(en blanco)","",IF($H47="","",IFERROR(IF(VLOOKUP(W47+7,'Fechas de clase'!$B$5:$B$102,1,0),W47+14),W47+7)))</f>
        <v/>
      </c>
      <c r="Y47" s="289" t="str">
        <f>IF($H47="(en blanco)","",IF($H47="","",IFERROR(IF(VLOOKUP(X47+7,'Fechas de clase'!$B$5:$B$102,1,0),X47+14),X47+7)))</f>
        <v/>
      </c>
    </row>
    <row r="48" spans="2:25">
      <c r="B48" s="290"/>
      <c r="J48" s="288" t="str">
        <f t="shared" si="0"/>
        <v/>
      </c>
      <c r="K48" s="289" t="str">
        <f>IF($H48="(en blanco)","",IF($H48="","",IFERROR(IF(VLOOKUP(H48+7,'Fechas de clase'!$B$5:$B$102,1,0),H48+14),H48+7)))</f>
        <v/>
      </c>
      <c r="L48" s="289" t="str">
        <f>IF($H48="(en blanco)","",IF($H48="","",IFERROR(IF(VLOOKUP(K48+7,'Fechas de clase'!$B$5:$B$102,1,0),K48+14),K48+7)))</f>
        <v/>
      </c>
      <c r="M48" s="289" t="str">
        <f>IF($H48="(en blanco)","",IF($H48="","",IFERROR(IF(VLOOKUP(L48+7,'Fechas de clase'!$B$5:$B$102,1,0),L48+14),L48+7)))</f>
        <v/>
      </c>
      <c r="N48" s="289" t="str">
        <f>IF($H48="(en blanco)","",IF($H48="","",IFERROR(IF(VLOOKUP(M48+7,'Fechas de clase'!$B$5:$B$102,1,0),M48+14),M48+7)))</f>
        <v/>
      </c>
      <c r="O48" s="289" t="str">
        <f>IF($H48="(en blanco)","",IF($H48="","",IFERROR(IF(VLOOKUP(N48+7,'Fechas de clase'!$B$5:$B$102,1,0),N48+14),N48+7)))</f>
        <v/>
      </c>
      <c r="P48" s="289" t="str">
        <f>IF($H48="(en blanco)","",IF($H48="","",IFERROR(IF(VLOOKUP(O48+7,'Fechas de clase'!$B$5:$B$102,1,0),O48+14),O48+7)))</f>
        <v/>
      </c>
      <c r="Q48" s="289" t="str">
        <f>IF($H48="(en blanco)","",IF($H48="","",IFERROR(IF(VLOOKUP(P48+7,'Fechas de clase'!$B$5:$B$102,1,0),P48+14),P48+7)))</f>
        <v/>
      </c>
      <c r="R48" s="289" t="str">
        <f>IF($H48="(en blanco)","",IF($H48="","",IFERROR(IF(VLOOKUP(Q48+7,'Fechas de clase'!$B$5:$B$102,1,0),Q48+14),Q48+7)))</f>
        <v/>
      </c>
      <c r="S48" s="289" t="str">
        <f>IF($H48="(en blanco)","",IF($H48="","",IFERROR(IF(VLOOKUP(R48+7,'Fechas de clase'!$B$5:$B$102,1,0),R48+14),R48+7)))</f>
        <v/>
      </c>
      <c r="T48" s="289" t="str">
        <f>IF($H48="(en blanco)","",IF($H48="","",IFERROR(IF(VLOOKUP(S48+7,'Fechas de clase'!$B$5:$B$102,1,0),S48+14),S48+7)))</f>
        <v/>
      </c>
      <c r="U48" s="289" t="str">
        <f>IF($H48="(en blanco)","",IF($H48="","",IFERROR(IF(VLOOKUP(T48+7,'Fechas de clase'!$B$5:$B$102,1,0),T48+14),T48+7)))</f>
        <v/>
      </c>
      <c r="V48" s="289" t="str">
        <f>IF($H48="(en blanco)","",IF($H48="","",IFERROR(IF(VLOOKUP(U48+7,'Fechas de clase'!$B$5:$B$102,1,0),U48+14),U48+7)))</f>
        <v/>
      </c>
      <c r="W48" s="289" t="str">
        <f>IF($H48="(en blanco)","",IF($H48="","",IFERROR(IF(VLOOKUP(V48+7,'Fechas de clase'!$B$5:$B$102,1,0),V48+14),V48+7)))</f>
        <v/>
      </c>
      <c r="X48" s="289" t="str">
        <f>IF($H48="(en blanco)","",IF($H48="","",IFERROR(IF(VLOOKUP(W48+7,'Fechas de clase'!$B$5:$B$102,1,0),W48+14),W48+7)))</f>
        <v/>
      </c>
      <c r="Y48" s="289" t="str">
        <f>IF($H48="(en blanco)","",IF($H48="","",IFERROR(IF(VLOOKUP(X48+7,'Fechas de clase'!$B$5:$B$102,1,0),X48+14),X48+7)))</f>
        <v/>
      </c>
    </row>
    <row r="49" spans="2:25">
      <c r="B49" s="290"/>
      <c r="J49" s="288" t="str">
        <f t="shared" si="0"/>
        <v/>
      </c>
      <c r="K49" s="289" t="str">
        <f>IF($H49="(en blanco)","",IF($H49="","",IFERROR(IF(VLOOKUP(H49+7,'Fechas de clase'!$B$5:$B$102,1,0),H49+14),H49+7)))</f>
        <v/>
      </c>
      <c r="L49" s="289" t="str">
        <f>IF($H49="(en blanco)","",IF($H49="","",IFERROR(IF(VLOOKUP(K49+7,'Fechas de clase'!$B$5:$B$102,1,0),K49+14),K49+7)))</f>
        <v/>
      </c>
      <c r="M49" s="289" t="str">
        <f>IF($H49="(en blanco)","",IF($H49="","",IFERROR(IF(VLOOKUP(L49+7,'Fechas de clase'!$B$5:$B$102,1,0),L49+14),L49+7)))</f>
        <v/>
      </c>
      <c r="N49" s="289" t="str">
        <f>IF($H49="(en blanco)","",IF($H49="","",IFERROR(IF(VLOOKUP(M49+7,'Fechas de clase'!$B$5:$B$102,1,0),M49+14),M49+7)))</f>
        <v/>
      </c>
      <c r="O49" s="289" t="str">
        <f>IF($H49="(en blanco)","",IF($H49="","",IFERROR(IF(VLOOKUP(N49+7,'Fechas de clase'!$B$5:$B$102,1,0),N49+14),N49+7)))</f>
        <v/>
      </c>
      <c r="P49" s="289" t="str">
        <f>IF($H49="(en blanco)","",IF($H49="","",IFERROR(IF(VLOOKUP(O49+7,'Fechas de clase'!$B$5:$B$102,1,0),O49+14),O49+7)))</f>
        <v/>
      </c>
      <c r="Q49" s="289" t="str">
        <f>IF($H49="(en blanco)","",IF($H49="","",IFERROR(IF(VLOOKUP(P49+7,'Fechas de clase'!$B$5:$B$102,1,0),P49+14),P49+7)))</f>
        <v/>
      </c>
      <c r="R49" s="289" t="str">
        <f>IF($H49="(en blanco)","",IF($H49="","",IFERROR(IF(VLOOKUP(Q49+7,'Fechas de clase'!$B$5:$B$102,1,0),Q49+14),Q49+7)))</f>
        <v/>
      </c>
      <c r="S49" s="289" t="str">
        <f>IF($H49="(en blanco)","",IF($H49="","",IFERROR(IF(VLOOKUP(R49+7,'Fechas de clase'!$B$5:$B$102,1,0),R49+14),R49+7)))</f>
        <v/>
      </c>
      <c r="T49" s="289" t="str">
        <f>IF($H49="(en blanco)","",IF($H49="","",IFERROR(IF(VLOOKUP(S49+7,'Fechas de clase'!$B$5:$B$102,1,0),S49+14),S49+7)))</f>
        <v/>
      </c>
      <c r="U49" s="289" t="str">
        <f>IF($H49="(en blanco)","",IF($H49="","",IFERROR(IF(VLOOKUP(T49+7,'Fechas de clase'!$B$5:$B$102,1,0),T49+14),T49+7)))</f>
        <v/>
      </c>
      <c r="V49" s="289" t="str">
        <f>IF($H49="(en blanco)","",IF($H49="","",IFERROR(IF(VLOOKUP(U49+7,'Fechas de clase'!$B$5:$B$102,1,0),U49+14),U49+7)))</f>
        <v/>
      </c>
      <c r="W49" s="289" t="str">
        <f>IF($H49="(en blanco)","",IF($H49="","",IFERROR(IF(VLOOKUP(V49+7,'Fechas de clase'!$B$5:$B$102,1,0),V49+14),V49+7)))</f>
        <v/>
      </c>
      <c r="X49" s="289" t="str">
        <f>IF($H49="(en blanco)","",IF($H49="","",IFERROR(IF(VLOOKUP(W49+7,'Fechas de clase'!$B$5:$B$102,1,0),W49+14),W49+7)))</f>
        <v/>
      </c>
      <c r="Y49" s="289" t="str">
        <f>IF($H49="(en blanco)","",IF($H49="","",IFERROR(IF(VLOOKUP(X49+7,'Fechas de clase'!$B$5:$B$102,1,0),X49+14),X49+7)))</f>
        <v/>
      </c>
    </row>
    <row r="50" spans="2:25">
      <c r="B50" s="290"/>
      <c r="J50" s="288" t="str">
        <f t="shared" si="0"/>
        <v/>
      </c>
      <c r="K50" s="289" t="str">
        <f>IF($H50="(en blanco)","",IF($H50="","",IFERROR(IF(VLOOKUP(H50+7,'Fechas de clase'!$B$5:$B$102,1,0),H50+14),H50+7)))</f>
        <v/>
      </c>
      <c r="L50" s="289" t="str">
        <f>IF($H50="(en blanco)","",IF($H50="","",IFERROR(IF(VLOOKUP(K50+7,'Fechas de clase'!$B$5:$B$102,1,0),K50+14),K50+7)))</f>
        <v/>
      </c>
      <c r="M50" s="289" t="str">
        <f>IF($H50="(en blanco)","",IF($H50="","",IFERROR(IF(VLOOKUP(L50+7,'Fechas de clase'!$B$5:$B$102,1,0),L50+14),L50+7)))</f>
        <v/>
      </c>
      <c r="N50" s="289" t="str">
        <f>IF($H50="(en blanco)","",IF($H50="","",IFERROR(IF(VLOOKUP(M50+7,'Fechas de clase'!$B$5:$B$102,1,0),M50+14),M50+7)))</f>
        <v/>
      </c>
      <c r="O50" s="289" t="str">
        <f>IF($H50="(en blanco)","",IF($H50="","",IFERROR(IF(VLOOKUP(N50+7,'Fechas de clase'!$B$5:$B$102,1,0),N50+14),N50+7)))</f>
        <v/>
      </c>
      <c r="P50" s="289" t="str">
        <f>IF($H50="(en blanco)","",IF($H50="","",IFERROR(IF(VLOOKUP(O50+7,'Fechas de clase'!$B$5:$B$102,1,0),O50+14),O50+7)))</f>
        <v/>
      </c>
      <c r="Q50" s="289" t="str">
        <f>IF($H50="(en blanco)","",IF($H50="","",IFERROR(IF(VLOOKUP(P50+7,'Fechas de clase'!$B$5:$B$102,1,0),P50+14),P50+7)))</f>
        <v/>
      </c>
      <c r="R50" s="289" t="str">
        <f>IF($H50="(en blanco)","",IF($H50="","",IFERROR(IF(VLOOKUP(Q50+7,'Fechas de clase'!$B$5:$B$102,1,0),Q50+14),Q50+7)))</f>
        <v/>
      </c>
      <c r="S50" s="289" t="str">
        <f>IF($H50="(en blanco)","",IF($H50="","",IFERROR(IF(VLOOKUP(R50+7,'Fechas de clase'!$B$5:$B$102,1,0),R50+14),R50+7)))</f>
        <v/>
      </c>
      <c r="T50" s="289" t="str">
        <f>IF($H50="(en blanco)","",IF($H50="","",IFERROR(IF(VLOOKUP(S50+7,'Fechas de clase'!$B$5:$B$102,1,0),S50+14),S50+7)))</f>
        <v/>
      </c>
      <c r="U50" s="289" t="str">
        <f>IF($H50="(en blanco)","",IF($H50="","",IFERROR(IF(VLOOKUP(T50+7,'Fechas de clase'!$B$5:$B$102,1,0),T50+14),T50+7)))</f>
        <v/>
      </c>
      <c r="V50" s="289" t="str">
        <f>IF($H50="(en blanco)","",IF($H50="","",IFERROR(IF(VLOOKUP(U50+7,'Fechas de clase'!$B$5:$B$102,1,0),U50+14),U50+7)))</f>
        <v/>
      </c>
      <c r="W50" s="289" t="str">
        <f>IF($H50="(en blanco)","",IF($H50="","",IFERROR(IF(VLOOKUP(V50+7,'Fechas de clase'!$B$5:$B$102,1,0),V50+14),V50+7)))</f>
        <v/>
      </c>
      <c r="X50" s="289" t="str">
        <f>IF($H50="(en blanco)","",IF($H50="","",IFERROR(IF(VLOOKUP(W50+7,'Fechas de clase'!$B$5:$B$102,1,0),W50+14),W50+7)))</f>
        <v/>
      </c>
      <c r="Y50" s="289" t="str">
        <f>IF($H50="(en blanco)","",IF($H50="","",IFERROR(IF(VLOOKUP(X50+7,'Fechas de clase'!$B$5:$B$102,1,0),X50+14),X50+7)))</f>
        <v/>
      </c>
    </row>
    <row r="51" spans="2:25">
      <c r="B51" s="290"/>
      <c r="J51" s="288" t="str">
        <f t="shared" si="0"/>
        <v/>
      </c>
      <c r="K51" s="289" t="str">
        <f>IF($H51="(en blanco)","",IF($H51="","",IFERROR(IF(VLOOKUP(H51+7,'Fechas de clase'!$B$5:$B$102,1,0),H51+14),H51+7)))</f>
        <v/>
      </c>
      <c r="L51" s="289" t="str">
        <f>IF($H51="(en blanco)","",IF($H51="","",IFERROR(IF(VLOOKUP(K51+7,'Fechas de clase'!$B$5:$B$102,1,0),K51+14),K51+7)))</f>
        <v/>
      </c>
      <c r="M51" s="289" t="str">
        <f>IF($H51="(en blanco)","",IF($H51="","",IFERROR(IF(VLOOKUP(L51+7,'Fechas de clase'!$B$5:$B$102,1,0),L51+14),L51+7)))</f>
        <v/>
      </c>
      <c r="N51" s="289" t="str">
        <f>IF($H51="(en blanco)","",IF($H51="","",IFERROR(IF(VLOOKUP(M51+7,'Fechas de clase'!$B$5:$B$102,1,0),M51+14),M51+7)))</f>
        <v/>
      </c>
      <c r="O51" s="289" t="str">
        <f>IF($H51="(en blanco)","",IF($H51="","",IFERROR(IF(VLOOKUP(N51+7,'Fechas de clase'!$B$5:$B$102,1,0),N51+14),N51+7)))</f>
        <v/>
      </c>
      <c r="P51" s="289" t="str">
        <f>IF($H51="(en blanco)","",IF($H51="","",IFERROR(IF(VLOOKUP(O51+7,'Fechas de clase'!$B$5:$B$102,1,0),O51+14),O51+7)))</f>
        <v/>
      </c>
      <c r="Q51" s="289" t="str">
        <f>IF($H51="(en blanco)","",IF($H51="","",IFERROR(IF(VLOOKUP(P51+7,'Fechas de clase'!$B$5:$B$102,1,0),P51+14),P51+7)))</f>
        <v/>
      </c>
      <c r="R51" s="289" t="str">
        <f>IF($H51="(en blanco)","",IF($H51="","",IFERROR(IF(VLOOKUP(Q51+7,'Fechas de clase'!$B$5:$B$102,1,0),Q51+14),Q51+7)))</f>
        <v/>
      </c>
      <c r="S51" s="289" t="str">
        <f>IF($H51="(en blanco)","",IF($H51="","",IFERROR(IF(VLOOKUP(R51+7,'Fechas de clase'!$B$5:$B$102,1,0),R51+14),R51+7)))</f>
        <v/>
      </c>
      <c r="T51" s="289" t="str">
        <f>IF($H51="(en blanco)","",IF($H51="","",IFERROR(IF(VLOOKUP(S51+7,'Fechas de clase'!$B$5:$B$102,1,0),S51+14),S51+7)))</f>
        <v/>
      </c>
      <c r="U51" s="289" t="str">
        <f>IF($H51="(en blanco)","",IF($H51="","",IFERROR(IF(VLOOKUP(T51+7,'Fechas de clase'!$B$5:$B$102,1,0),T51+14),T51+7)))</f>
        <v/>
      </c>
      <c r="V51" s="289" t="str">
        <f>IF($H51="(en blanco)","",IF($H51="","",IFERROR(IF(VLOOKUP(U51+7,'Fechas de clase'!$B$5:$B$102,1,0),U51+14),U51+7)))</f>
        <v/>
      </c>
      <c r="W51" s="289" t="str">
        <f>IF($H51="(en blanco)","",IF($H51="","",IFERROR(IF(VLOOKUP(V51+7,'Fechas de clase'!$B$5:$B$102,1,0),V51+14),V51+7)))</f>
        <v/>
      </c>
      <c r="X51" s="289" t="str">
        <f>IF($H51="(en blanco)","",IF($H51="","",IFERROR(IF(VLOOKUP(W51+7,'Fechas de clase'!$B$5:$B$102,1,0),W51+14),W51+7)))</f>
        <v/>
      </c>
      <c r="Y51" s="289" t="str">
        <f>IF($H51="(en blanco)","",IF($H51="","",IFERROR(IF(VLOOKUP(X51+7,'Fechas de clase'!$B$5:$B$102,1,0),X51+14),X51+7)))</f>
        <v/>
      </c>
    </row>
    <row r="52" spans="2:25">
      <c r="B52" s="290"/>
      <c r="J52" s="288" t="str">
        <f t="shared" si="0"/>
        <v/>
      </c>
      <c r="K52" s="289" t="str">
        <f>IF($H52="(en blanco)","",IF($H52="","",IFERROR(IF(VLOOKUP(H52+7,'Fechas de clase'!$B$5:$B$102,1,0),H52+14),H52+7)))</f>
        <v/>
      </c>
      <c r="L52" s="289" t="str">
        <f>IF($H52="(en blanco)","",IF($H52="","",IFERROR(IF(VLOOKUP(K52+7,'Fechas de clase'!$B$5:$B$102,1,0),K52+14),K52+7)))</f>
        <v/>
      </c>
      <c r="M52" s="289" t="str">
        <f>IF($H52="(en blanco)","",IF($H52="","",IFERROR(IF(VLOOKUP(L52+7,'Fechas de clase'!$B$5:$B$102,1,0),L52+14),L52+7)))</f>
        <v/>
      </c>
      <c r="N52" s="289" t="str">
        <f>IF($H52="(en blanco)","",IF($H52="","",IFERROR(IF(VLOOKUP(M52+7,'Fechas de clase'!$B$5:$B$102,1,0),M52+14),M52+7)))</f>
        <v/>
      </c>
      <c r="O52" s="289" t="str">
        <f>IF($H52="(en blanco)","",IF($H52="","",IFERROR(IF(VLOOKUP(N52+7,'Fechas de clase'!$B$5:$B$102,1,0),N52+14),N52+7)))</f>
        <v/>
      </c>
      <c r="P52" s="289" t="str">
        <f>IF($H52="(en blanco)","",IF($H52="","",IFERROR(IF(VLOOKUP(O52+7,'Fechas de clase'!$B$5:$B$102,1,0),O52+14),O52+7)))</f>
        <v/>
      </c>
      <c r="Q52" s="289" t="str">
        <f>IF($H52="(en blanco)","",IF($H52="","",IFERROR(IF(VLOOKUP(P52+7,'Fechas de clase'!$B$5:$B$102,1,0),P52+14),P52+7)))</f>
        <v/>
      </c>
      <c r="R52" s="289" t="str">
        <f>IF($H52="(en blanco)","",IF($H52="","",IFERROR(IF(VLOOKUP(Q52+7,'Fechas de clase'!$B$5:$B$102,1,0),Q52+14),Q52+7)))</f>
        <v/>
      </c>
      <c r="S52" s="289" t="str">
        <f>IF($H52="(en blanco)","",IF($H52="","",IFERROR(IF(VLOOKUP(R52+7,'Fechas de clase'!$B$5:$B$102,1,0),R52+14),R52+7)))</f>
        <v/>
      </c>
      <c r="T52" s="289" t="str">
        <f>IF($H52="(en blanco)","",IF($H52="","",IFERROR(IF(VLOOKUP(S52+7,'Fechas de clase'!$B$5:$B$102,1,0),S52+14),S52+7)))</f>
        <v/>
      </c>
      <c r="U52" s="289" t="str">
        <f>IF($H52="(en blanco)","",IF($H52="","",IFERROR(IF(VLOOKUP(T52+7,'Fechas de clase'!$B$5:$B$102,1,0),T52+14),T52+7)))</f>
        <v/>
      </c>
      <c r="V52" s="289" t="str">
        <f>IF($H52="(en blanco)","",IF($H52="","",IFERROR(IF(VLOOKUP(U52+7,'Fechas de clase'!$B$5:$B$102,1,0),U52+14),U52+7)))</f>
        <v/>
      </c>
      <c r="W52" s="289" t="str">
        <f>IF($H52="(en blanco)","",IF($H52="","",IFERROR(IF(VLOOKUP(V52+7,'Fechas de clase'!$B$5:$B$102,1,0),V52+14),V52+7)))</f>
        <v/>
      </c>
      <c r="X52" s="289" t="str">
        <f>IF($H52="(en blanco)","",IF($H52="","",IFERROR(IF(VLOOKUP(W52+7,'Fechas de clase'!$B$5:$B$102,1,0),W52+14),W52+7)))</f>
        <v/>
      </c>
      <c r="Y52" s="289" t="str">
        <f>IF($H52="(en blanco)","",IF($H52="","",IFERROR(IF(VLOOKUP(X52+7,'Fechas de clase'!$B$5:$B$102,1,0),X52+14),X52+7)))</f>
        <v/>
      </c>
    </row>
    <row r="53" spans="2:25">
      <c r="B53" s="290"/>
      <c r="J53" s="288" t="str">
        <f t="shared" si="0"/>
        <v/>
      </c>
      <c r="K53" s="289" t="str">
        <f>IF($H53="(en blanco)","",IF($H53="","",IFERROR(IF(VLOOKUP(H53+7,'Fechas de clase'!$B$5:$B$102,1,0),H53+14),H53+7)))</f>
        <v/>
      </c>
      <c r="L53" s="289" t="str">
        <f>IF($H53="(en blanco)","",IF($H53="","",IFERROR(IF(VLOOKUP(K53+7,'Fechas de clase'!$B$5:$B$102,1,0),K53+14),K53+7)))</f>
        <v/>
      </c>
      <c r="M53" s="289" t="str">
        <f>IF($H53="(en blanco)","",IF($H53="","",IFERROR(IF(VLOOKUP(L53+7,'Fechas de clase'!$B$5:$B$102,1,0),L53+14),L53+7)))</f>
        <v/>
      </c>
      <c r="N53" s="289" t="str">
        <f>IF($H53="(en blanco)","",IF($H53="","",IFERROR(IF(VLOOKUP(M53+7,'Fechas de clase'!$B$5:$B$102,1,0),M53+14),M53+7)))</f>
        <v/>
      </c>
      <c r="O53" s="289" t="str">
        <f>IF($H53="(en blanco)","",IF($H53="","",IFERROR(IF(VLOOKUP(N53+7,'Fechas de clase'!$B$5:$B$102,1,0),N53+14),N53+7)))</f>
        <v/>
      </c>
      <c r="P53" s="289" t="str">
        <f>IF($H53="(en blanco)","",IF($H53="","",IFERROR(IF(VLOOKUP(O53+7,'Fechas de clase'!$B$5:$B$102,1,0),O53+14),O53+7)))</f>
        <v/>
      </c>
      <c r="Q53" s="289" t="str">
        <f>IF($H53="(en blanco)","",IF($H53="","",IFERROR(IF(VLOOKUP(P53+7,'Fechas de clase'!$B$5:$B$102,1,0),P53+14),P53+7)))</f>
        <v/>
      </c>
      <c r="R53" s="289" t="str">
        <f>IF($H53="(en blanco)","",IF($H53="","",IFERROR(IF(VLOOKUP(Q53+7,'Fechas de clase'!$B$5:$B$102,1,0),Q53+14),Q53+7)))</f>
        <v/>
      </c>
      <c r="S53" s="289" t="str">
        <f>IF($H53="(en blanco)","",IF($H53="","",IFERROR(IF(VLOOKUP(R53+7,'Fechas de clase'!$B$5:$B$102,1,0),R53+14),R53+7)))</f>
        <v/>
      </c>
      <c r="T53" s="289" t="str">
        <f>IF($H53="(en blanco)","",IF($H53="","",IFERROR(IF(VLOOKUP(S53+7,'Fechas de clase'!$B$5:$B$102,1,0),S53+14),S53+7)))</f>
        <v/>
      </c>
      <c r="U53" s="289" t="str">
        <f>IF($H53="(en blanco)","",IF($H53="","",IFERROR(IF(VLOOKUP(T53+7,'Fechas de clase'!$B$5:$B$102,1,0),T53+14),T53+7)))</f>
        <v/>
      </c>
      <c r="V53" s="289" t="str">
        <f>IF($H53="(en blanco)","",IF($H53="","",IFERROR(IF(VLOOKUP(U53+7,'Fechas de clase'!$B$5:$B$102,1,0),U53+14),U53+7)))</f>
        <v/>
      </c>
      <c r="W53" s="289" t="str">
        <f>IF($H53="(en blanco)","",IF($H53="","",IFERROR(IF(VLOOKUP(V53+7,'Fechas de clase'!$B$5:$B$102,1,0),V53+14),V53+7)))</f>
        <v/>
      </c>
      <c r="X53" s="289" t="str">
        <f>IF($H53="(en blanco)","",IF($H53="","",IFERROR(IF(VLOOKUP(W53+7,'Fechas de clase'!$B$5:$B$102,1,0),W53+14),W53+7)))</f>
        <v/>
      </c>
      <c r="Y53" s="289" t="str">
        <f>IF($H53="(en blanco)","",IF($H53="","",IFERROR(IF(VLOOKUP(X53+7,'Fechas de clase'!$B$5:$B$102,1,0),X53+14),X53+7)))</f>
        <v/>
      </c>
    </row>
    <row r="54" spans="2:25">
      <c r="B54" s="290"/>
      <c r="J54" s="288" t="str">
        <f t="shared" si="0"/>
        <v/>
      </c>
      <c r="K54" s="289" t="str">
        <f>IF($H54="(en blanco)","",IF($H54="","",IFERROR(IF(VLOOKUP(H54+7,'Fechas de clase'!$B$5:$B$102,1,0),H54+14),H54+7)))</f>
        <v/>
      </c>
      <c r="L54" s="289" t="str">
        <f>IF($H54="(en blanco)","",IF($H54="","",IFERROR(IF(VLOOKUP(K54+7,'Fechas de clase'!$B$5:$B$102,1,0),K54+14),K54+7)))</f>
        <v/>
      </c>
      <c r="M54" s="289" t="str">
        <f>IF($H54="(en blanco)","",IF($H54="","",IFERROR(IF(VLOOKUP(L54+7,'Fechas de clase'!$B$5:$B$102,1,0),L54+14),L54+7)))</f>
        <v/>
      </c>
      <c r="N54" s="289" t="str">
        <f>IF($H54="(en blanco)","",IF($H54="","",IFERROR(IF(VLOOKUP(M54+7,'Fechas de clase'!$B$5:$B$102,1,0),M54+14),M54+7)))</f>
        <v/>
      </c>
      <c r="O54" s="289" t="str">
        <f>IF($H54="(en blanco)","",IF($H54="","",IFERROR(IF(VLOOKUP(N54+7,'Fechas de clase'!$B$5:$B$102,1,0),N54+14),N54+7)))</f>
        <v/>
      </c>
      <c r="P54" s="289" t="str">
        <f>IF($H54="(en blanco)","",IF($H54="","",IFERROR(IF(VLOOKUP(O54+7,'Fechas de clase'!$B$5:$B$102,1,0),O54+14),O54+7)))</f>
        <v/>
      </c>
      <c r="Q54" s="289" t="str">
        <f>IF($H54="(en blanco)","",IF($H54="","",IFERROR(IF(VLOOKUP(P54+7,'Fechas de clase'!$B$5:$B$102,1,0),P54+14),P54+7)))</f>
        <v/>
      </c>
      <c r="R54" s="289" t="str">
        <f>IF($H54="(en blanco)","",IF($H54="","",IFERROR(IF(VLOOKUP(Q54+7,'Fechas de clase'!$B$5:$B$102,1,0),Q54+14),Q54+7)))</f>
        <v/>
      </c>
      <c r="S54" s="289" t="str">
        <f>IF($H54="(en blanco)","",IF($H54="","",IFERROR(IF(VLOOKUP(R54+7,'Fechas de clase'!$B$5:$B$102,1,0),R54+14),R54+7)))</f>
        <v/>
      </c>
      <c r="T54" s="289" t="str">
        <f>IF($H54="(en blanco)","",IF($H54="","",IFERROR(IF(VLOOKUP(S54+7,'Fechas de clase'!$B$5:$B$102,1,0),S54+14),S54+7)))</f>
        <v/>
      </c>
      <c r="U54" s="289" t="str">
        <f>IF($H54="(en blanco)","",IF($H54="","",IFERROR(IF(VLOOKUP(T54+7,'Fechas de clase'!$B$5:$B$102,1,0),T54+14),T54+7)))</f>
        <v/>
      </c>
      <c r="V54" s="289" t="str">
        <f>IF($H54="(en blanco)","",IF($H54="","",IFERROR(IF(VLOOKUP(U54+7,'Fechas de clase'!$B$5:$B$102,1,0),U54+14),U54+7)))</f>
        <v/>
      </c>
      <c r="W54" s="289" t="str">
        <f>IF($H54="(en blanco)","",IF($H54="","",IFERROR(IF(VLOOKUP(V54+7,'Fechas de clase'!$B$5:$B$102,1,0),V54+14),V54+7)))</f>
        <v/>
      </c>
      <c r="X54" s="289" t="str">
        <f>IF($H54="(en blanco)","",IF($H54="","",IFERROR(IF(VLOOKUP(W54+7,'Fechas de clase'!$B$5:$B$102,1,0),W54+14),W54+7)))</f>
        <v/>
      </c>
      <c r="Y54" s="289" t="str">
        <f>IF($H54="(en blanco)","",IF($H54="","",IFERROR(IF(VLOOKUP(X54+7,'Fechas de clase'!$B$5:$B$102,1,0),X54+14),X54+7)))</f>
        <v/>
      </c>
    </row>
    <row r="55" spans="2:25">
      <c r="B55" s="290"/>
      <c r="J55" s="288" t="str">
        <f t="shared" si="0"/>
        <v/>
      </c>
      <c r="K55" s="289" t="str">
        <f>IF($H55="(en blanco)","",IF($H55="","",IFERROR(IF(VLOOKUP(H55+7,'Fechas de clase'!$B$5:$B$102,1,0),H55+14),H55+7)))</f>
        <v/>
      </c>
      <c r="L55" s="289" t="str">
        <f>IF($H55="(en blanco)","",IF($H55="","",IFERROR(IF(VLOOKUP(K55+7,'Fechas de clase'!$B$5:$B$102,1,0),K55+14),K55+7)))</f>
        <v/>
      </c>
      <c r="M55" s="289" t="str">
        <f>IF($H55="(en blanco)","",IF($H55="","",IFERROR(IF(VLOOKUP(L55+7,'Fechas de clase'!$B$5:$B$102,1,0),L55+14),L55+7)))</f>
        <v/>
      </c>
      <c r="N55" s="289" t="str">
        <f>IF($H55="(en blanco)","",IF($H55="","",IFERROR(IF(VLOOKUP(M55+7,'Fechas de clase'!$B$5:$B$102,1,0),M55+14),M55+7)))</f>
        <v/>
      </c>
      <c r="O55" s="289" t="str">
        <f>IF($H55="(en blanco)","",IF($H55="","",IFERROR(IF(VLOOKUP(N55+7,'Fechas de clase'!$B$5:$B$102,1,0),N55+14),N55+7)))</f>
        <v/>
      </c>
      <c r="P55" s="289" t="str">
        <f>IF($H55="(en blanco)","",IF($H55="","",IFERROR(IF(VLOOKUP(O55+7,'Fechas de clase'!$B$5:$B$102,1,0),O55+14),O55+7)))</f>
        <v/>
      </c>
      <c r="Q55" s="289" t="str">
        <f>IF($H55="(en blanco)","",IF($H55="","",IFERROR(IF(VLOOKUP(P55+7,'Fechas de clase'!$B$5:$B$102,1,0),P55+14),P55+7)))</f>
        <v/>
      </c>
      <c r="R55" s="289" t="str">
        <f>IF($H55="(en blanco)","",IF($H55="","",IFERROR(IF(VLOOKUP(Q55+7,'Fechas de clase'!$B$5:$B$102,1,0),Q55+14),Q55+7)))</f>
        <v/>
      </c>
      <c r="S55" s="289" t="str">
        <f>IF($H55="(en blanco)","",IF($H55="","",IFERROR(IF(VLOOKUP(R55+7,'Fechas de clase'!$B$5:$B$102,1,0),R55+14),R55+7)))</f>
        <v/>
      </c>
      <c r="T55" s="289" t="str">
        <f>IF($H55="(en blanco)","",IF($H55="","",IFERROR(IF(VLOOKUP(S55+7,'Fechas de clase'!$B$5:$B$102,1,0),S55+14),S55+7)))</f>
        <v/>
      </c>
      <c r="U55" s="289" t="str">
        <f>IF($H55="(en blanco)","",IF($H55="","",IFERROR(IF(VLOOKUP(T55+7,'Fechas de clase'!$B$5:$B$102,1,0),T55+14),T55+7)))</f>
        <v/>
      </c>
      <c r="V55" s="289" t="str">
        <f>IF($H55="(en blanco)","",IF($H55="","",IFERROR(IF(VLOOKUP(U55+7,'Fechas de clase'!$B$5:$B$102,1,0),U55+14),U55+7)))</f>
        <v/>
      </c>
      <c r="W55" s="289" t="str">
        <f>IF($H55="(en blanco)","",IF($H55="","",IFERROR(IF(VLOOKUP(V55+7,'Fechas de clase'!$B$5:$B$102,1,0),V55+14),V55+7)))</f>
        <v/>
      </c>
      <c r="X55" s="289" t="str">
        <f>IF($H55="(en blanco)","",IF($H55="","",IFERROR(IF(VLOOKUP(W55+7,'Fechas de clase'!$B$5:$B$102,1,0),W55+14),W55+7)))</f>
        <v/>
      </c>
      <c r="Y55" s="289" t="str">
        <f>IF($H55="(en blanco)","",IF($H55="","",IFERROR(IF(VLOOKUP(X55+7,'Fechas de clase'!$B$5:$B$102,1,0),X55+14),X55+7)))</f>
        <v/>
      </c>
    </row>
    <row r="56" spans="2:25">
      <c r="B56" s="290"/>
      <c r="J56" s="288" t="str">
        <f t="shared" si="0"/>
        <v/>
      </c>
      <c r="K56" s="289" t="str">
        <f>IF($H56="(en blanco)","",IF($H56="","",IFERROR(IF(VLOOKUP(H56+7,'Fechas de clase'!$B$5:$B$102,1,0),H56+14),H56+7)))</f>
        <v/>
      </c>
      <c r="L56" s="289" t="str">
        <f>IF($H56="(en blanco)","",IF($H56="","",IFERROR(IF(VLOOKUP(K56+7,'Fechas de clase'!$B$5:$B$102,1,0),K56+14),K56+7)))</f>
        <v/>
      </c>
      <c r="M56" s="289" t="str">
        <f>IF($H56="(en blanco)","",IF($H56="","",IFERROR(IF(VLOOKUP(L56+7,'Fechas de clase'!$B$5:$B$102,1,0),L56+14),L56+7)))</f>
        <v/>
      </c>
      <c r="N56" s="289" t="str">
        <f>IF($H56="(en blanco)","",IF($H56="","",IFERROR(IF(VLOOKUP(M56+7,'Fechas de clase'!$B$5:$B$102,1,0),M56+14),M56+7)))</f>
        <v/>
      </c>
      <c r="O56" s="289" t="str">
        <f>IF($H56="(en blanco)","",IF($H56="","",IFERROR(IF(VLOOKUP(N56+7,'Fechas de clase'!$B$5:$B$102,1,0),N56+14),N56+7)))</f>
        <v/>
      </c>
      <c r="P56" s="289" t="str">
        <f>IF($H56="(en blanco)","",IF($H56="","",IFERROR(IF(VLOOKUP(O56+7,'Fechas de clase'!$B$5:$B$102,1,0),O56+14),O56+7)))</f>
        <v/>
      </c>
      <c r="Q56" s="289" t="str">
        <f>IF($H56="(en blanco)","",IF($H56="","",IFERROR(IF(VLOOKUP(P56+7,'Fechas de clase'!$B$5:$B$102,1,0),P56+14),P56+7)))</f>
        <v/>
      </c>
      <c r="R56" s="289" t="str">
        <f>IF($H56="(en blanco)","",IF($H56="","",IFERROR(IF(VLOOKUP(Q56+7,'Fechas de clase'!$B$5:$B$102,1,0),Q56+14),Q56+7)))</f>
        <v/>
      </c>
      <c r="S56" s="289" t="str">
        <f>IF($H56="(en blanco)","",IF($H56="","",IFERROR(IF(VLOOKUP(R56+7,'Fechas de clase'!$B$5:$B$102,1,0),R56+14),R56+7)))</f>
        <v/>
      </c>
      <c r="T56" s="289" t="str">
        <f>IF($H56="(en blanco)","",IF($H56="","",IFERROR(IF(VLOOKUP(S56+7,'Fechas de clase'!$B$5:$B$102,1,0),S56+14),S56+7)))</f>
        <v/>
      </c>
      <c r="U56" s="289" t="str">
        <f>IF($H56="(en blanco)","",IF($H56="","",IFERROR(IF(VLOOKUP(T56+7,'Fechas de clase'!$B$5:$B$102,1,0),T56+14),T56+7)))</f>
        <v/>
      </c>
      <c r="V56" s="289" t="str">
        <f>IF($H56="(en blanco)","",IF($H56="","",IFERROR(IF(VLOOKUP(U56+7,'Fechas de clase'!$B$5:$B$102,1,0),U56+14),U56+7)))</f>
        <v/>
      </c>
      <c r="W56" s="289" t="str">
        <f>IF($H56="(en blanco)","",IF($H56="","",IFERROR(IF(VLOOKUP(V56+7,'Fechas de clase'!$B$5:$B$102,1,0),V56+14),V56+7)))</f>
        <v/>
      </c>
      <c r="X56" s="289" t="str">
        <f>IF($H56="(en blanco)","",IF($H56="","",IFERROR(IF(VLOOKUP(W56+7,'Fechas de clase'!$B$5:$B$102,1,0),W56+14),W56+7)))</f>
        <v/>
      </c>
      <c r="Y56" s="289" t="str">
        <f>IF($H56="(en blanco)","",IF($H56="","",IFERROR(IF(VLOOKUP(X56+7,'Fechas de clase'!$B$5:$B$102,1,0),X56+14),X56+7)))</f>
        <v/>
      </c>
    </row>
    <row r="57" spans="2:25">
      <c r="B57" s="290"/>
      <c r="J57" s="288" t="str">
        <f t="shared" si="0"/>
        <v/>
      </c>
      <c r="K57" s="289" t="str">
        <f>IF($H57="(en blanco)","",IF($H57="","",IFERROR(IF(VLOOKUP(H57+7,'Fechas de clase'!$B$5:$B$102,1,0),H57+14),H57+7)))</f>
        <v/>
      </c>
      <c r="L57" s="289" t="str">
        <f>IF($H57="(en blanco)","",IF($H57="","",IFERROR(IF(VLOOKUP(K57+7,'Fechas de clase'!$B$5:$B$102,1,0),K57+14),K57+7)))</f>
        <v/>
      </c>
      <c r="M57" s="289" t="str">
        <f>IF($H57="(en blanco)","",IF($H57="","",IFERROR(IF(VLOOKUP(L57+7,'Fechas de clase'!$B$5:$B$102,1,0),L57+14),L57+7)))</f>
        <v/>
      </c>
      <c r="N57" s="289" t="str">
        <f>IF($H57="(en blanco)","",IF($H57="","",IFERROR(IF(VLOOKUP(M57+7,'Fechas de clase'!$B$5:$B$102,1,0),M57+14),M57+7)))</f>
        <v/>
      </c>
      <c r="O57" s="289" t="str">
        <f>IF($H57="(en blanco)","",IF($H57="","",IFERROR(IF(VLOOKUP(N57+7,'Fechas de clase'!$B$5:$B$102,1,0),N57+14),N57+7)))</f>
        <v/>
      </c>
      <c r="P57" s="289" t="str">
        <f>IF($H57="(en blanco)","",IF($H57="","",IFERROR(IF(VLOOKUP(O57+7,'Fechas de clase'!$B$5:$B$102,1,0),O57+14),O57+7)))</f>
        <v/>
      </c>
      <c r="Q57" s="289" t="str">
        <f>IF($H57="(en blanco)","",IF($H57="","",IFERROR(IF(VLOOKUP(P57+7,'Fechas de clase'!$B$5:$B$102,1,0),P57+14),P57+7)))</f>
        <v/>
      </c>
      <c r="R57" s="289" t="str">
        <f>IF($H57="(en blanco)","",IF($H57="","",IFERROR(IF(VLOOKUP(Q57+7,'Fechas de clase'!$B$5:$B$102,1,0),Q57+14),Q57+7)))</f>
        <v/>
      </c>
      <c r="S57" s="289" t="str">
        <f>IF($H57="(en blanco)","",IF($H57="","",IFERROR(IF(VLOOKUP(R57+7,'Fechas de clase'!$B$5:$B$102,1,0),R57+14),R57+7)))</f>
        <v/>
      </c>
      <c r="T57" s="289" t="str">
        <f>IF($H57="(en blanco)","",IF($H57="","",IFERROR(IF(VLOOKUP(S57+7,'Fechas de clase'!$B$5:$B$102,1,0),S57+14),S57+7)))</f>
        <v/>
      </c>
      <c r="U57" s="289" t="str">
        <f>IF($H57="(en blanco)","",IF($H57="","",IFERROR(IF(VLOOKUP(T57+7,'Fechas de clase'!$B$5:$B$102,1,0),T57+14),T57+7)))</f>
        <v/>
      </c>
      <c r="V57" s="289" t="str">
        <f>IF($H57="(en blanco)","",IF($H57="","",IFERROR(IF(VLOOKUP(U57+7,'Fechas de clase'!$B$5:$B$102,1,0),U57+14),U57+7)))</f>
        <v/>
      </c>
      <c r="W57" s="289" t="str">
        <f>IF($H57="(en blanco)","",IF($H57="","",IFERROR(IF(VLOOKUP(V57+7,'Fechas de clase'!$B$5:$B$102,1,0),V57+14),V57+7)))</f>
        <v/>
      </c>
      <c r="X57" s="289" t="str">
        <f>IF($H57="(en blanco)","",IF($H57="","",IFERROR(IF(VLOOKUP(W57+7,'Fechas de clase'!$B$5:$B$102,1,0),W57+14),W57+7)))</f>
        <v/>
      </c>
      <c r="Y57" s="289" t="str">
        <f>IF($H57="(en blanco)","",IF($H57="","",IFERROR(IF(VLOOKUP(X57+7,'Fechas de clase'!$B$5:$B$102,1,0),X57+14),X57+7)))</f>
        <v/>
      </c>
    </row>
    <row r="58" spans="2:25">
      <c r="B58" s="290"/>
      <c r="J58" s="288" t="str">
        <f t="shared" si="0"/>
        <v/>
      </c>
      <c r="K58" s="289" t="str">
        <f>IF($H58="(en blanco)","",IF($H58="","",IFERROR(IF(VLOOKUP(H58+7,'Fechas de clase'!$B$5:$B$102,1,0),H58+14),H58+7)))</f>
        <v/>
      </c>
      <c r="L58" s="289" t="str">
        <f>IF($H58="(en blanco)","",IF($H58="","",IFERROR(IF(VLOOKUP(K58+7,'Fechas de clase'!$B$5:$B$102,1,0),K58+14),K58+7)))</f>
        <v/>
      </c>
      <c r="M58" s="289" t="str">
        <f>IF($H58="(en blanco)","",IF($H58="","",IFERROR(IF(VLOOKUP(L58+7,'Fechas de clase'!$B$5:$B$102,1,0),L58+14),L58+7)))</f>
        <v/>
      </c>
      <c r="N58" s="289" t="str">
        <f>IF($H58="(en blanco)","",IF($H58="","",IFERROR(IF(VLOOKUP(M58+7,'Fechas de clase'!$B$5:$B$102,1,0),M58+14),M58+7)))</f>
        <v/>
      </c>
      <c r="O58" s="289" t="str">
        <f>IF($H58="(en blanco)","",IF($H58="","",IFERROR(IF(VLOOKUP(N58+7,'Fechas de clase'!$B$5:$B$102,1,0),N58+14),N58+7)))</f>
        <v/>
      </c>
      <c r="P58" s="289" t="str">
        <f>IF($H58="(en blanco)","",IF($H58="","",IFERROR(IF(VLOOKUP(O58+7,'Fechas de clase'!$B$5:$B$102,1,0),O58+14),O58+7)))</f>
        <v/>
      </c>
      <c r="Q58" s="289" t="str">
        <f>IF($H58="(en blanco)","",IF($H58="","",IFERROR(IF(VLOOKUP(P58+7,'Fechas de clase'!$B$5:$B$102,1,0),P58+14),P58+7)))</f>
        <v/>
      </c>
      <c r="R58" s="289" t="str">
        <f>IF($H58="(en blanco)","",IF($H58="","",IFERROR(IF(VLOOKUP(Q58+7,'Fechas de clase'!$B$5:$B$102,1,0),Q58+14),Q58+7)))</f>
        <v/>
      </c>
      <c r="S58" s="289" t="str">
        <f>IF($H58="(en blanco)","",IF($H58="","",IFERROR(IF(VLOOKUP(R58+7,'Fechas de clase'!$B$5:$B$102,1,0),R58+14),R58+7)))</f>
        <v/>
      </c>
      <c r="T58" s="289" t="str">
        <f>IF($H58="(en blanco)","",IF($H58="","",IFERROR(IF(VLOOKUP(S58+7,'Fechas de clase'!$B$5:$B$102,1,0),S58+14),S58+7)))</f>
        <v/>
      </c>
      <c r="U58" s="289" t="str">
        <f>IF($H58="(en blanco)","",IF($H58="","",IFERROR(IF(VLOOKUP(T58+7,'Fechas de clase'!$B$5:$B$102,1,0),T58+14),T58+7)))</f>
        <v/>
      </c>
      <c r="V58" s="289" t="str">
        <f>IF($H58="(en blanco)","",IF($H58="","",IFERROR(IF(VLOOKUP(U58+7,'Fechas de clase'!$B$5:$B$102,1,0),U58+14),U58+7)))</f>
        <v/>
      </c>
      <c r="W58" s="289" t="str">
        <f>IF($H58="(en blanco)","",IF($H58="","",IFERROR(IF(VLOOKUP(V58+7,'Fechas de clase'!$B$5:$B$102,1,0),V58+14),V58+7)))</f>
        <v/>
      </c>
      <c r="X58" s="289" t="str">
        <f>IF($H58="(en blanco)","",IF($H58="","",IFERROR(IF(VLOOKUP(W58+7,'Fechas de clase'!$B$5:$B$102,1,0),W58+14),W58+7)))</f>
        <v/>
      </c>
      <c r="Y58" s="289" t="str">
        <f>IF($H58="(en blanco)","",IF($H58="","",IFERROR(IF(VLOOKUP(X58+7,'Fechas de clase'!$B$5:$B$102,1,0),X58+14),X58+7)))</f>
        <v/>
      </c>
    </row>
    <row r="59" spans="2:25">
      <c r="B59" s="290"/>
      <c r="J59" s="288" t="str">
        <f t="shared" si="0"/>
        <v/>
      </c>
      <c r="K59" s="289" t="str">
        <f>IF($H59="(en blanco)","",IF($H59="","",IFERROR(IF(VLOOKUP(H59+7,'Fechas de clase'!$B$5:$B$102,1,0),H59+14),H59+7)))</f>
        <v/>
      </c>
      <c r="L59" s="289" t="str">
        <f>IF($H59="(en blanco)","",IF($H59="","",IFERROR(IF(VLOOKUP(K59+7,'Fechas de clase'!$B$5:$B$102,1,0),K59+14),K59+7)))</f>
        <v/>
      </c>
      <c r="M59" s="289" t="str">
        <f>IF($H59="(en blanco)","",IF($H59="","",IFERROR(IF(VLOOKUP(L59+7,'Fechas de clase'!$B$5:$B$102,1,0),L59+14),L59+7)))</f>
        <v/>
      </c>
      <c r="N59" s="289" t="str">
        <f>IF($H59="(en blanco)","",IF($H59="","",IFERROR(IF(VLOOKUP(M59+7,'Fechas de clase'!$B$5:$B$102,1,0),M59+14),M59+7)))</f>
        <v/>
      </c>
      <c r="O59" s="289" t="str">
        <f>IF($H59="(en blanco)","",IF($H59="","",IFERROR(IF(VLOOKUP(N59+7,'Fechas de clase'!$B$5:$B$102,1,0),N59+14),N59+7)))</f>
        <v/>
      </c>
      <c r="P59" s="289" t="str">
        <f>IF($H59="(en blanco)","",IF($H59="","",IFERROR(IF(VLOOKUP(O59+7,'Fechas de clase'!$B$5:$B$102,1,0),O59+14),O59+7)))</f>
        <v/>
      </c>
      <c r="Q59" s="289" t="str">
        <f>IF($H59="(en blanco)","",IF($H59="","",IFERROR(IF(VLOOKUP(P59+7,'Fechas de clase'!$B$5:$B$102,1,0),P59+14),P59+7)))</f>
        <v/>
      </c>
      <c r="R59" s="289" t="str">
        <f>IF($H59="(en blanco)","",IF($H59="","",IFERROR(IF(VLOOKUP(Q59+7,'Fechas de clase'!$B$5:$B$102,1,0),Q59+14),Q59+7)))</f>
        <v/>
      </c>
      <c r="S59" s="289" t="str">
        <f>IF($H59="(en blanco)","",IF($H59="","",IFERROR(IF(VLOOKUP(R59+7,'Fechas de clase'!$B$5:$B$102,1,0),R59+14),R59+7)))</f>
        <v/>
      </c>
      <c r="T59" s="289" t="str">
        <f>IF($H59="(en blanco)","",IF($H59="","",IFERROR(IF(VLOOKUP(S59+7,'Fechas de clase'!$B$5:$B$102,1,0),S59+14),S59+7)))</f>
        <v/>
      </c>
      <c r="U59" s="289" t="str">
        <f>IF($H59="(en blanco)","",IF($H59="","",IFERROR(IF(VLOOKUP(T59+7,'Fechas de clase'!$B$5:$B$102,1,0),T59+14),T59+7)))</f>
        <v/>
      </c>
      <c r="V59" s="289" t="str">
        <f>IF($H59="(en blanco)","",IF($H59="","",IFERROR(IF(VLOOKUP(U59+7,'Fechas de clase'!$B$5:$B$102,1,0),U59+14),U59+7)))</f>
        <v/>
      </c>
      <c r="W59" s="289" t="str">
        <f>IF($H59="(en blanco)","",IF($H59="","",IFERROR(IF(VLOOKUP(V59+7,'Fechas de clase'!$B$5:$B$102,1,0),V59+14),V59+7)))</f>
        <v/>
      </c>
      <c r="X59" s="289" t="str">
        <f>IF($H59="(en blanco)","",IF($H59="","",IFERROR(IF(VLOOKUP(W59+7,'Fechas de clase'!$B$5:$B$102,1,0),W59+14),W59+7)))</f>
        <v/>
      </c>
      <c r="Y59" s="289" t="str">
        <f>IF($H59="(en blanco)","",IF($H59="","",IFERROR(IF(VLOOKUP(X59+7,'Fechas de clase'!$B$5:$B$102,1,0),X59+14),X59+7)))</f>
        <v/>
      </c>
    </row>
    <row r="60" spans="2:25">
      <c r="B60" s="290"/>
      <c r="J60" s="288" t="str">
        <f t="shared" si="0"/>
        <v/>
      </c>
      <c r="K60" s="289" t="str">
        <f>IF($H60="(en blanco)","",IF($H60="","",IFERROR(IF(VLOOKUP(H60+7,'Fechas de clase'!$B$5:$B$102,1,0),H60+14),H60+7)))</f>
        <v/>
      </c>
      <c r="L60" s="289" t="str">
        <f>IF($H60="(en blanco)","",IF($H60="","",IFERROR(IF(VLOOKUP(K60+7,'Fechas de clase'!$B$5:$B$102,1,0),K60+14),K60+7)))</f>
        <v/>
      </c>
      <c r="M60" s="289" t="str">
        <f>IF($H60="(en blanco)","",IF($H60="","",IFERROR(IF(VLOOKUP(L60+7,'Fechas de clase'!$B$5:$B$102,1,0),L60+14),L60+7)))</f>
        <v/>
      </c>
      <c r="N60" s="289" t="str">
        <f>IF($H60="(en blanco)","",IF($H60="","",IFERROR(IF(VLOOKUP(M60+7,'Fechas de clase'!$B$5:$B$102,1,0),M60+14),M60+7)))</f>
        <v/>
      </c>
      <c r="O60" s="289" t="str">
        <f>IF($H60="(en blanco)","",IF($H60="","",IFERROR(IF(VLOOKUP(N60+7,'Fechas de clase'!$B$5:$B$102,1,0),N60+14),N60+7)))</f>
        <v/>
      </c>
      <c r="P60" s="289" t="str">
        <f>IF($H60="(en blanco)","",IF($H60="","",IFERROR(IF(VLOOKUP(O60+7,'Fechas de clase'!$B$5:$B$102,1,0),O60+14),O60+7)))</f>
        <v/>
      </c>
      <c r="Q60" s="289" t="str">
        <f>IF($H60="(en blanco)","",IF($H60="","",IFERROR(IF(VLOOKUP(P60+7,'Fechas de clase'!$B$5:$B$102,1,0),P60+14),P60+7)))</f>
        <v/>
      </c>
      <c r="R60" s="289" t="str">
        <f>IF($H60="(en blanco)","",IF($H60="","",IFERROR(IF(VLOOKUP(Q60+7,'Fechas de clase'!$B$5:$B$102,1,0),Q60+14),Q60+7)))</f>
        <v/>
      </c>
      <c r="S60" s="289" t="str">
        <f>IF($H60="(en blanco)","",IF($H60="","",IFERROR(IF(VLOOKUP(R60+7,'Fechas de clase'!$B$5:$B$102,1,0),R60+14),R60+7)))</f>
        <v/>
      </c>
      <c r="T60" s="289" t="str">
        <f>IF($H60="(en blanco)","",IF($H60="","",IFERROR(IF(VLOOKUP(S60+7,'Fechas de clase'!$B$5:$B$102,1,0),S60+14),S60+7)))</f>
        <v/>
      </c>
      <c r="U60" s="289" t="str">
        <f>IF($H60="(en blanco)","",IF($H60="","",IFERROR(IF(VLOOKUP(T60+7,'Fechas de clase'!$B$5:$B$102,1,0),T60+14),T60+7)))</f>
        <v/>
      </c>
      <c r="V60" s="289" t="str">
        <f>IF($H60="(en blanco)","",IF($H60="","",IFERROR(IF(VLOOKUP(U60+7,'Fechas de clase'!$B$5:$B$102,1,0),U60+14),U60+7)))</f>
        <v/>
      </c>
      <c r="W60" s="289" t="str">
        <f>IF($H60="(en blanco)","",IF($H60="","",IFERROR(IF(VLOOKUP(V60+7,'Fechas de clase'!$B$5:$B$102,1,0),V60+14),V60+7)))</f>
        <v/>
      </c>
      <c r="X60" s="289" t="str">
        <f>IF($H60="(en blanco)","",IF($H60="","",IFERROR(IF(VLOOKUP(W60+7,'Fechas de clase'!$B$5:$B$102,1,0),W60+14),W60+7)))</f>
        <v/>
      </c>
      <c r="Y60" s="289" t="str">
        <f>IF($H60="(en blanco)","",IF($H60="","",IFERROR(IF(VLOOKUP(X60+7,'Fechas de clase'!$B$5:$B$102,1,0),X60+14),X60+7)))</f>
        <v/>
      </c>
    </row>
    <row r="61" spans="2:25">
      <c r="B61" s="290"/>
      <c r="J61" s="288" t="str">
        <f t="shared" si="0"/>
        <v/>
      </c>
      <c r="K61" s="289" t="str">
        <f>IF($H61="(en blanco)","",IF($H61="","",IFERROR(IF(VLOOKUP(H61+7,'Fechas de clase'!$B$5:$B$102,1,0),H61+14),H61+7)))</f>
        <v/>
      </c>
      <c r="L61" s="289" t="str">
        <f>IF($H61="(en blanco)","",IF($H61="","",IFERROR(IF(VLOOKUP(K61+7,'Fechas de clase'!$B$5:$B$102,1,0),K61+14),K61+7)))</f>
        <v/>
      </c>
      <c r="M61" s="289" t="str">
        <f>IF($H61="(en blanco)","",IF($H61="","",IFERROR(IF(VLOOKUP(L61+7,'Fechas de clase'!$B$5:$B$102,1,0),L61+14),L61+7)))</f>
        <v/>
      </c>
      <c r="N61" s="289" t="str">
        <f>IF($H61="(en blanco)","",IF($H61="","",IFERROR(IF(VLOOKUP(M61+7,'Fechas de clase'!$B$5:$B$102,1,0),M61+14),M61+7)))</f>
        <v/>
      </c>
      <c r="O61" s="289" t="str">
        <f>IF($H61="(en blanco)","",IF($H61="","",IFERROR(IF(VLOOKUP(N61+7,'Fechas de clase'!$B$5:$B$102,1,0),N61+14),N61+7)))</f>
        <v/>
      </c>
      <c r="P61" s="289" t="str">
        <f>IF($H61="(en blanco)","",IF($H61="","",IFERROR(IF(VLOOKUP(O61+7,'Fechas de clase'!$B$5:$B$102,1,0),O61+14),O61+7)))</f>
        <v/>
      </c>
      <c r="Q61" s="289" t="str">
        <f>IF($H61="(en blanco)","",IF($H61="","",IFERROR(IF(VLOOKUP(P61+7,'Fechas de clase'!$B$5:$B$102,1,0),P61+14),P61+7)))</f>
        <v/>
      </c>
      <c r="R61" s="289" t="str">
        <f>IF($H61="(en blanco)","",IF($H61="","",IFERROR(IF(VLOOKUP(Q61+7,'Fechas de clase'!$B$5:$B$102,1,0),Q61+14),Q61+7)))</f>
        <v/>
      </c>
      <c r="S61" s="289" t="str">
        <f>IF($H61="(en blanco)","",IF($H61="","",IFERROR(IF(VLOOKUP(R61+7,'Fechas de clase'!$B$5:$B$102,1,0),R61+14),R61+7)))</f>
        <v/>
      </c>
      <c r="T61" s="289" t="str">
        <f>IF($H61="(en blanco)","",IF($H61="","",IFERROR(IF(VLOOKUP(S61+7,'Fechas de clase'!$B$5:$B$102,1,0),S61+14),S61+7)))</f>
        <v/>
      </c>
      <c r="U61" s="289" t="str">
        <f>IF($H61="(en blanco)","",IF($H61="","",IFERROR(IF(VLOOKUP(T61+7,'Fechas de clase'!$B$5:$B$102,1,0),T61+14),T61+7)))</f>
        <v/>
      </c>
      <c r="V61" s="289" t="str">
        <f>IF($H61="(en blanco)","",IF($H61="","",IFERROR(IF(VLOOKUP(U61+7,'Fechas de clase'!$B$5:$B$102,1,0),U61+14),U61+7)))</f>
        <v/>
      </c>
      <c r="W61" s="289" t="str">
        <f>IF($H61="(en blanco)","",IF($H61="","",IFERROR(IF(VLOOKUP(V61+7,'Fechas de clase'!$B$5:$B$102,1,0),V61+14),V61+7)))</f>
        <v/>
      </c>
      <c r="X61" s="289" t="str">
        <f>IF($H61="(en blanco)","",IF($H61="","",IFERROR(IF(VLOOKUP(W61+7,'Fechas de clase'!$B$5:$B$102,1,0),W61+14),W61+7)))</f>
        <v/>
      </c>
      <c r="Y61" s="289" t="str">
        <f>IF($H61="(en blanco)","",IF($H61="","",IFERROR(IF(VLOOKUP(X61+7,'Fechas de clase'!$B$5:$B$102,1,0),X61+14),X61+7)))</f>
        <v/>
      </c>
    </row>
    <row r="62" spans="2:25">
      <c r="B62" s="290"/>
      <c r="J62" s="288" t="str">
        <f t="shared" si="0"/>
        <v/>
      </c>
      <c r="K62" s="289" t="str">
        <f>IF($H62="(en blanco)","",IF($H62="","",IFERROR(IF(VLOOKUP(H62+7,'Fechas de clase'!$B$5:$B$102,1,0),H62+14),H62+7)))</f>
        <v/>
      </c>
      <c r="L62" s="289" t="str">
        <f>IF($H62="(en blanco)","",IF($H62="","",IFERROR(IF(VLOOKUP(K62+7,'Fechas de clase'!$B$5:$B$102,1,0),K62+14),K62+7)))</f>
        <v/>
      </c>
      <c r="M62" s="289" t="str">
        <f>IF($H62="(en blanco)","",IF($H62="","",IFERROR(IF(VLOOKUP(L62+7,'Fechas de clase'!$B$5:$B$102,1,0),L62+14),L62+7)))</f>
        <v/>
      </c>
      <c r="N62" s="289" t="str">
        <f>IF($H62="(en blanco)","",IF($H62="","",IFERROR(IF(VLOOKUP(M62+7,'Fechas de clase'!$B$5:$B$102,1,0),M62+14),M62+7)))</f>
        <v/>
      </c>
      <c r="O62" s="289" t="str">
        <f>IF($H62="(en blanco)","",IF($H62="","",IFERROR(IF(VLOOKUP(N62+7,'Fechas de clase'!$B$5:$B$102,1,0),N62+14),N62+7)))</f>
        <v/>
      </c>
      <c r="P62" s="289" t="str">
        <f>IF($H62="(en blanco)","",IF($H62="","",IFERROR(IF(VLOOKUP(O62+7,'Fechas de clase'!$B$5:$B$102,1,0),O62+14),O62+7)))</f>
        <v/>
      </c>
      <c r="Q62" s="289" t="str">
        <f>IF($H62="(en blanco)","",IF($H62="","",IFERROR(IF(VLOOKUP(P62+7,'Fechas de clase'!$B$5:$B$102,1,0),P62+14),P62+7)))</f>
        <v/>
      </c>
      <c r="R62" s="289" t="str">
        <f>IF($H62="(en blanco)","",IF($H62="","",IFERROR(IF(VLOOKUP(Q62+7,'Fechas de clase'!$B$5:$B$102,1,0),Q62+14),Q62+7)))</f>
        <v/>
      </c>
      <c r="S62" s="289" t="str">
        <f>IF($H62="(en blanco)","",IF($H62="","",IFERROR(IF(VLOOKUP(R62+7,'Fechas de clase'!$B$5:$B$102,1,0),R62+14),R62+7)))</f>
        <v/>
      </c>
      <c r="T62" s="289" t="str">
        <f>IF($H62="(en blanco)","",IF($H62="","",IFERROR(IF(VLOOKUP(S62+7,'Fechas de clase'!$B$5:$B$102,1,0),S62+14),S62+7)))</f>
        <v/>
      </c>
      <c r="U62" s="289" t="str">
        <f>IF($H62="(en blanco)","",IF($H62="","",IFERROR(IF(VLOOKUP(T62+7,'Fechas de clase'!$B$5:$B$102,1,0),T62+14),T62+7)))</f>
        <v/>
      </c>
      <c r="V62" s="289" t="str">
        <f>IF($H62="(en blanco)","",IF($H62="","",IFERROR(IF(VLOOKUP(U62+7,'Fechas de clase'!$B$5:$B$102,1,0),U62+14),U62+7)))</f>
        <v/>
      </c>
      <c r="W62" s="289" t="str">
        <f>IF($H62="(en blanco)","",IF($H62="","",IFERROR(IF(VLOOKUP(V62+7,'Fechas de clase'!$B$5:$B$102,1,0),V62+14),V62+7)))</f>
        <v/>
      </c>
      <c r="X62" s="289" t="str">
        <f>IF($H62="(en blanco)","",IF($H62="","",IFERROR(IF(VLOOKUP(W62+7,'Fechas de clase'!$B$5:$B$102,1,0),W62+14),W62+7)))</f>
        <v/>
      </c>
      <c r="Y62" s="289" t="str">
        <f>IF($H62="(en blanco)","",IF($H62="","",IFERROR(IF(VLOOKUP(X62+7,'Fechas de clase'!$B$5:$B$102,1,0),X62+14),X62+7)))</f>
        <v/>
      </c>
    </row>
    <row r="63" spans="2:25">
      <c r="B63" s="290"/>
      <c r="J63" s="288" t="str">
        <f t="shared" si="0"/>
        <v/>
      </c>
      <c r="K63" s="289" t="str">
        <f>IF($H63="(en blanco)","",IF($H63="","",IFERROR(IF(VLOOKUP(H63+7,'Fechas de clase'!$B$5:$B$102,1,0),H63+14),H63+7)))</f>
        <v/>
      </c>
      <c r="L63" s="289" t="str">
        <f>IF($H63="(en blanco)","",IF($H63="","",IFERROR(IF(VLOOKUP(K63+7,'Fechas de clase'!$B$5:$B$102,1,0),K63+14),K63+7)))</f>
        <v/>
      </c>
      <c r="M63" s="289" t="str">
        <f>IF($H63="(en blanco)","",IF($H63="","",IFERROR(IF(VLOOKUP(L63+7,'Fechas de clase'!$B$5:$B$102,1,0),L63+14),L63+7)))</f>
        <v/>
      </c>
      <c r="N63" s="289" t="str">
        <f>IF($H63="(en blanco)","",IF($H63="","",IFERROR(IF(VLOOKUP(M63+7,'Fechas de clase'!$B$5:$B$102,1,0),M63+14),M63+7)))</f>
        <v/>
      </c>
      <c r="O63" s="289" t="str">
        <f>IF($H63="(en blanco)","",IF($H63="","",IFERROR(IF(VLOOKUP(N63+7,'Fechas de clase'!$B$5:$B$102,1,0),N63+14),N63+7)))</f>
        <v/>
      </c>
      <c r="P63" s="289" t="str">
        <f>IF($H63="(en blanco)","",IF($H63="","",IFERROR(IF(VLOOKUP(O63+7,'Fechas de clase'!$B$5:$B$102,1,0),O63+14),O63+7)))</f>
        <v/>
      </c>
      <c r="Q63" s="289" t="str">
        <f>IF($H63="(en blanco)","",IF($H63="","",IFERROR(IF(VLOOKUP(P63+7,'Fechas de clase'!$B$5:$B$102,1,0),P63+14),P63+7)))</f>
        <v/>
      </c>
      <c r="R63" s="289" t="str">
        <f>IF($H63="(en blanco)","",IF($H63="","",IFERROR(IF(VLOOKUP(Q63+7,'Fechas de clase'!$B$5:$B$102,1,0),Q63+14),Q63+7)))</f>
        <v/>
      </c>
      <c r="S63" s="289" t="str">
        <f>IF($H63="(en blanco)","",IF($H63="","",IFERROR(IF(VLOOKUP(R63+7,'Fechas de clase'!$B$5:$B$102,1,0),R63+14),R63+7)))</f>
        <v/>
      </c>
      <c r="T63" s="289" t="str">
        <f>IF($H63="(en blanco)","",IF($H63="","",IFERROR(IF(VLOOKUP(S63+7,'Fechas de clase'!$B$5:$B$102,1,0),S63+14),S63+7)))</f>
        <v/>
      </c>
      <c r="U63" s="289" t="str">
        <f>IF($H63="(en blanco)","",IF($H63="","",IFERROR(IF(VLOOKUP(T63+7,'Fechas de clase'!$B$5:$B$102,1,0),T63+14),T63+7)))</f>
        <v/>
      </c>
      <c r="V63" s="289" t="str">
        <f>IF($H63="(en blanco)","",IF($H63="","",IFERROR(IF(VLOOKUP(U63+7,'Fechas de clase'!$B$5:$B$102,1,0),U63+14),U63+7)))</f>
        <v/>
      </c>
      <c r="W63" s="289" t="str">
        <f>IF($H63="(en blanco)","",IF($H63="","",IFERROR(IF(VLOOKUP(V63+7,'Fechas de clase'!$B$5:$B$102,1,0),V63+14),V63+7)))</f>
        <v/>
      </c>
      <c r="X63" s="289" t="str">
        <f>IF($H63="(en blanco)","",IF($H63="","",IFERROR(IF(VLOOKUP(W63+7,'Fechas de clase'!$B$5:$B$102,1,0),W63+14),W63+7)))</f>
        <v/>
      </c>
      <c r="Y63" s="289" t="str">
        <f>IF($H63="(en blanco)","",IF($H63="","",IFERROR(IF(VLOOKUP(X63+7,'Fechas de clase'!$B$5:$B$102,1,0),X63+14),X63+7)))</f>
        <v/>
      </c>
    </row>
    <row r="64" spans="2:25">
      <c r="B64" s="290"/>
      <c r="J64" s="288" t="str">
        <f t="shared" si="0"/>
        <v/>
      </c>
      <c r="K64" s="289" t="str">
        <f>IF($H64="(en blanco)","",IF($H64="","",IFERROR(IF(VLOOKUP(H64+7,'Fechas de clase'!$B$5:$B$102,1,0),H64+14),H64+7)))</f>
        <v/>
      </c>
      <c r="L64" s="289" t="str">
        <f>IF($H64="(en blanco)","",IF($H64="","",IFERROR(IF(VLOOKUP(K64+7,'Fechas de clase'!$B$5:$B$102,1,0),K64+14),K64+7)))</f>
        <v/>
      </c>
      <c r="M64" s="289" t="str">
        <f>IF($H64="(en blanco)","",IF($H64="","",IFERROR(IF(VLOOKUP(L64+7,'Fechas de clase'!$B$5:$B$102,1,0),L64+14),L64+7)))</f>
        <v/>
      </c>
      <c r="N64" s="289" t="str">
        <f>IF($H64="(en blanco)","",IF($H64="","",IFERROR(IF(VLOOKUP(M64+7,'Fechas de clase'!$B$5:$B$102,1,0),M64+14),M64+7)))</f>
        <v/>
      </c>
      <c r="O64" s="289" t="str">
        <f>IF($H64="(en blanco)","",IF($H64="","",IFERROR(IF(VLOOKUP(N64+7,'Fechas de clase'!$B$5:$B$102,1,0),N64+14),N64+7)))</f>
        <v/>
      </c>
      <c r="P64" s="289" t="str">
        <f>IF($H64="(en blanco)","",IF($H64="","",IFERROR(IF(VLOOKUP(O64+7,'Fechas de clase'!$B$5:$B$102,1,0),O64+14),O64+7)))</f>
        <v/>
      </c>
      <c r="Q64" s="289" t="str">
        <f>IF($H64="(en blanco)","",IF($H64="","",IFERROR(IF(VLOOKUP(P64+7,'Fechas de clase'!$B$5:$B$102,1,0),P64+14),P64+7)))</f>
        <v/>
      </c>
      <c r="R64" s="289" t="str">
        <f>IF($H64="(en blanco)","",IF($H64="","",IFERROR(IF(VLOOKUP(Q64+7,'Fechas de clase'!$B$5:$B$102,1,0),Q64+14),Q64+7)))</f>
        <v/>
      </c>
      <c r="S64" s="289" t="str">
        <f>IF($H64="(en blanco)","",IF($H64="","",IFERROR(IF(VLOOKUP(R64+7,'Fechas de clase'!$B$5:$B$102,1,0),R64+14),R64+7)))</f>
        <v/>
      </c>
      <c r="T64" s="289" t="str">
        <f>IF($H64="(en blanco)","",IF($H64="","",IFERROR(IF(VLOOKUP(S64+7,'Fechas de clase'!$B$5:$B$102,1,0),S64+14),S64+7)))</f>
        <v/>
      </c>
      <c r="U64" s="289" t="str">
        <f>IF($H64="(en blanco)","",IF($H64="","",IFERROR(IF(VLOOKUP(T64+7,'Fechas de clase'!$B$5:$B$102,1,0),T64+14),T64+7)))</f>
        <v/>
      </c>
      <c r="V64" s="289" t="str">
        <f>IF($H64="(en blanco)","",IF($H64="","",IFERROR(IF(VLOOKUP(U64+7,'Fechas de clase'!$B$5:$B$102,1,0),U64+14),U64+7)))</f>
        <v/>
      </c>
      <c r="W64" s="289" t="str">
        <f>IF($H64="(en blanco)","",IF($H64="","",IFERROR(IF(VLOOKUP(V64+7,'Fechas de clase'!$B$5:$B$102,1,0),V64+14),V64+7)))</f>
        <v/>
      </c>
      <c r="X64" s="289" t="str">
        <f>IF($H64="(en blanco)","",IF($H64="","",IFERROR(IF(VLOOKUP(W64+7,'Fechas de clase'!$B$5:$B$102,1,0),W64+14),W64+7)))</f>
        <v/>
      </c>
      <c r="Y64" s="289" t="str">
        <f>IF($H64="(en blanco)","",IF($H64="","",IFERROR(IF(VLOOKUP(X64+7,'Fechas de clase'!$B$5:$B$102,1,0),X64+14),X64+7)))</f>
        <v/>
      </c>
    </row>
    <row r="65" spans="2:25">
      <c r="B65" s="290"/>
      <c r="J65" s="288" t="str">
        <f t="shared" si="0"/>
        <v/>
      </c>
      <c r="K65" s="289" t="str">
        <f>IF($H65="(en blanco)","",IF($H65="","",IFERROR(IF(VLOOKUP(H65+7,'Fechas de clase'!$B$5:$B$102,1,0),H65+14),H65+7)))</f>
        <v/>
      </c>
      <c r="L65" s="289" t="str">
        <f>IF($H65="(en blanco)","",IF($H65="","",IFERROR(IF(VLOOKUP(K65+7,'Fechas de clase'!$B$5:$B$102,1,0),K65+14),K65+7)))</f>
        <v/>
      </c>
      <c r="M65" s="289" t="str">
        <f>IF($H65="(en blanco)","",IF($H65="","",IFERROR(IF(VLOOKUP(L65+7,'Fechas de clase'!$B$5:$B$102,1,0),L65+14),L65+7)))</f>
        <v/>
      </c>
      <c r="N65" s="289" t="str">
        <f>IF($H65="(en blanco)","",IF($H65="","",IFERROR(IF(VLOOKUP(M65+7,'Fechas de clase'!$B$5:$B$102,1,0),M65+14),M65+7)))</f>
        <v/>
      </c>
      <c r="O65" s="289" t="str">
        <f>IF($H65="(en blanco)","",IF($H65="","",IFERROR(IF(VLOOKUP(N65+7,'Fechas de clase'!$B$5:$B$102,1,0),N65+14),N65+7)))</f>
        <v/>
      </c>
      <c r="P65" s="289" t="str">
        <f>IF($H65="(en blanco)","",IF($H65="","",IFERROR(IF(VLOOKUP(O65+7,'Fechas de clase'!$B$5:$B$102,1,0),O65+14),O65+7)))</f>
        <v/>
      </c>
      <c r="Q65" s="289" t="str">
        <f>IF($H65="(en blanco)","",IF($H65="","",IFERROR(IF(VLOOKUP(P65+7,'Fechas de clase'!$B$5:$B$102,1,0),P65+14),P65+7)))</f>
        <v/>
      </c>
      <c r="R65" s="289" t="str">
        <f>IF($H65="(en blanco)","",IF($H65="","",IFERROR(IF(VLOOKUP(Q65+7,'Fechas de clase'!$B$5:$B$102,1,0),Q65+14),Q65+7)))</f>
        <v/>
      </c>
      <c r="S65" s="289" t="str">
        <f>IF($H65="(en blanco)","",IF($H65="","",IFERROR(IF(VLOOKUP(R65+7,'Fechas de clase'!$B$5:$B$102,1,0),R65+14),R65+7)))</f>
        <v/>
      </c>
      <c r="T65" s="289" t="str">
        <f>IF($H65="(en blanco)","",IF($H65="","",IFERROR(IF(VLOOKUP(S65+7,'Fechas de clase'!$B$5:$B$102,1,0),S65+14),S65+7)))</f>
        <v/>
      </c>
      <c r="U65" s="289" t="str">
        <f>IF($H65="(en blanco)","",IF($H65="","",IFERROR(IF(VLOOKUP(T65+7,'Fechas de clase'!$B$5:$B$102,1,0),T65+14),T65+7)))</f>
        <v/>
      </c>
      <c r="V65" s="289" t="str">
        <f>IF($H65="(en blanco)","",IF($H65="","",IFERROR(IF(VLOOKUP(U65+7,'Fechas de clase'!$B$5:$B$102,1,0),U65+14),U65+7)))</f>
        <v/>
      </c>
      <c r="W65" s="289" t="str">
        <f>IF($H65="(en blanco)","",IF($H65="","",IFERROR(IF(VLOOKUP(V65+7,'Fechas de clase'!$B$5:$B$102,1,0),V65+14),V65+7)))</f>
        <v/>
      </c>
      <c r="X65" s="289" t="str">
        <f>IF($H65="(en blanco)","",IF($H65="","",IFERROR(IF(VLOOKUP(W65+7,'Fechas de clase'!$B$5:$B$102,1,0),W65+14),W65+7)))</f>
        <v/>
      </c>
      <c r="Y65" s="289" t="str">
        <f>IF($H65="(en blanco)","",IF($H65="","",IFERROR(IF(VLOOKUP(X65+7,'Fechas de clase'!$B$5:$B$102,1,0),X65+14),X65+7)))</f>
        <v/>
      </c>
    </row>
    <row r="66" spans="2:25">
      <c r="B66" s="290"/>
      <c r="J66" s="288" t="str">
        <f t="shared" si="0"/>
        <v/>
      </c>
      <c r="K66" s="289" t="str">
        <f>IF($H66="(en blanco)","",IF($H66="","",IFERROR(IF(VLOOKUP(H66+7,'Fechas de clase'!$B$5:$B$102,1,0),H66+14),H66+7)))</f>
        <v/>
      </c>
      <c r="L66" s="289" t="str">
        <f>IF($H66="(en blanco)","",IF($H66="","",IFERROR(IF(VLOOKUP(K66+7,'Fechas de clase'!$B$5:$B$102,1,0),K66+14),K66+7)))</f>
        <v/>
      </c>
      <c r="M66" s="289" t="str">
        <f>IF($H66="(en blanco)","",IF($H66="","",IFERROR(IF(VLOOKUP(L66+7,'Fechas de clase'!$B$5:$B$102,1,0),L66+14),L66+7)))</f>
        <v/>
      </c>
      <c r="N66" s="289" t="str">
        <f>IF($H66="(en blanco)","",IF($H66="","",IFERROR(IF(VLOOKUP(M66+7,'Fechas de clase'!$B$5:$B$102,1,0),M66+14),M66+7)))</f>
        <v/>
      </c>
      <c r="O66" s="289" t="str">
        <f>IF($H66="(en blanco)","",IF($H66="","",IFERROR(IF(VLOOKUP(N66+7,'Fechas de clase'!$B$5:$B$102,1,0),N66+14),N66+7)))</f>
        <v/>
      </c>
      <c r="P66" s="289" t="str">
        <f>IF($H66="(en blanco)","",IF($H66="","",IFERROR(IF(VLOOKUP(O66+7,'Fechas de clase'!$B$5:$B$102,1,0),O66+14),O66+7)))</f>
        <v/>
      </c>
      <c r="Q66" s="289" t="str">
        <f>IF($H66="(en blanco)","",IF($H66="","",IFERROR(IF(VLOOKUP(P66+7,'Fechas de clase'!$B$5:$B$102,1,0),P66+14),P66+7)))</f>
        <v/>
      </c>
      <c r="R66" s="289" t="str">
        <f>IF($H66="(en blanco)","",IF($H66="","",IFERROR(IF(VLOOKUP(Q66+7,'Fechas de clase'!$B$5:$B$102,1,0),Q66+14),Q66+7)))</f>
        <v/>
      </c>
      <c r="S66" s="289" t="str">
        <f>IF($H66="(en blanco)","",IF($H66="","",IFERROR(IF(VLOOKUP(R66+7,'Fechas de clase'!$B$5:$B$102,1,0),R66+14),R66+7)))</f>
        <v/>
      </c>
      <c r="T66" s="289" t="str">
        <f>IF($H66="(en blanco)","",IF($H66="","",IFERROR(IF(VLOOKUP(S66+7,'Fechas de clase'!$B$5:$B$102,1,0),S66+14),S66+7)))</f>
        <v/>
      </c>
      <c r="U66" s="289" t="str">
        <f>IF($H66="(en blanco)","",IF($H66="","",IFERROR(IF(VLOOKUP(T66+7,'Fechas de clase'!$B$5:$B$102,1,0),T66+14),T66+7)))</f>
        <v/>
      </c>
      <c r="V66" s="289" t="str">
        <f>IF($H66="(en blanco)","",IF($H66="","",IFERROR(IF(VLOOKUP(U66+7,'Fechas de clase'!$B$5:$B$102,1,0),U66+14),U66+7)))</f>
        <v/>
      </c>
      <c r="W66" s="289" t="str">
        <f>IF($H66="(en blanco)","",IF($H66="","",IFERROR(IF(VLOOKUP(V66+7,'Fechas de clase'!$B$5:$B$102,1,0),V66+14),V66+7)))</f>
        <v/>
      </c>
      <c r="X66" s="289" t="str">
        <f>IF($H66="(en blanco)","",IF($H66="","",IFERROR(IF(VLOOKUP(W66+7,'Fechas de clase'!$B$5:$B$102,1,0),W66+14),W66+7)))</f>
        <v/>
      </c>
      <c r="Y66" s="289" t="str">
        <f>IF($H66="(en blanco)","",IF($H66="","",IFERROR(IF(VLOOKUP(X66+7,'Fechas de clase'!$B$5:$B$102,1,0),X66+14),X66+7)))</f>
        <v/>
      </c>
    </row>
    <row r="67" spans="2:25">
      <c r="B67" s="290"/>
      <c r="J67" s="288" t="str">
        <f t="shared" si="0"/>
        <v/>
      </c>
      <c r="K67" s="289" t="str">
        <f>IF($H67="(en blanco)","",IF($H67="","",IFERROR(IF(VLOOKUP(H67+7,'Fechas de clase'!$B$5:$B$102,1,0),H67+14),H67+7)))</f>
        <v/>
      </c>
      <c r="L67" s="289" t="str">
        <f>IF($H67="(en blanco)","",IF($H67="","",IFERROR(IF(VLOOKUP(K67+7,'Fechas de clase'!$B$5:$B$102,1,0),K67+14),K67+7)))</f>
        <v/>
      </c>
      <c r="M67" s="289" t="str">
        <f>IF($H67="(en blanco)","",IF($H67="","",IFERROR(IF(VLOOKUP(L67+7,'Fechas de clase'!$B$5:$B$102,1,0),L67+14),L67+7)))</f>
        <v/>
      </c>
      <c r="N67" s="289" t="str">
        <f>IF($H67="(en blanco)","",IF($H67="","",IFERROR(IF(VLOOKUP(M67+7,'Fechas de clase'!$B$5:$B$102,1,0),M67+14),M67+7)))</f>
        <v/>
      </c>
      <c r="O67" s="289" t="str">
        <f>IF($H67="(en blanco)","",IF($H67="","",IFERROR(IF(VLOOKUP(N67+7,'Fechas de clase'!$B$5:$B$102,1,0),N67+14),N67+7)))</f>
        <v/>
      </c>
      <c r="P67" s="289" t="str">
        <f>IF($H67="(en blanco)","",IF($H67="","",IFERROR(IF(VLOOKUP(O67+7,'Fechas de clase'!$B$5:$B$102,1,0),O67+14),O67+7)))</f>
        <v/>
      </c>
      <c r="Q67" s="289" t="str">
        <f>IF($H67="(en blanco)","",IF($H67="","",IFERROR(IF(VLOOKUP(P67+7,'Fechas de clase'!$B$5:$B$102,1,0),P67+14),P67+7)))</f>
        <v/>
      </c>
      <c r="R67" s="289" t="str">
        <f>IF($H67="(en blanco)","",IF($H67="","",IFERROR(IF(VLOOKUP(Q67+7,'Fechas de clase'!$B$5:$B$102,1,0),Q67+14),Q67+7)))</f>
        <v/>
      </c>
      <c r="S67" s="289" t="str">
        <f>IF($H67="(en blanco)","",IF($H67="","",IFERROR(IF(VLOOKUP(R67+7,'Fechas de clase'!$B$5:$B$102,1,0),R67+14),R67+7)))</f>
        <v/>
      </c>
      <c r="T67" s="289" t="str">
        <f>IF($H67="(en blanco)","",IF($H67="","",IFERROR(IF(VLOOKUP(S67+7,'Fechas de clase'!$B$5:$B$102,1,0),S67+14),S67+7)))</f>
        <v/>
      </c>
      <c r="U67" s="289" t="str">
        <f>IF($H67="(en blanco)","",IF($H67="","",IFERROR(IF(VLOOKUP(T67+7,'Fechas de clase'!$B$5:$B$102,1,0),T67+14),T67+7)))</f>
        <v/>
      </c>
      <c r="V67" s="289" t="str">
        <f>IF($H67="(en blanco)","",IF($H67="","",IFERROR(IF(VLOOKUP(U67+7,'Fechas de clase'!$B$5:$B$102,1,0),U67+14),U67+7)))</f>
        <v/>
      </c>
      <c r="W67" s="289" t="str">
        <f>IF($H67="(en blanco)","",IF($H67="","",IFERROR(IF(VLOOKUP(V67+7,'Fechas de clase'!$B$5:$B$102,1,0),V67+14),V67+7)))</f>
        <v/>
      </c>
      <c r="X67" s="289" t="str">
        <f>IF($H67="(en blanco)","",IF($H67="","",IFERROR(IF(VLOOKUP(W67+7,'Fechas de clase'!$B$5:$B$102,1,0),W67+14),W67+7)))</f>
        <v/>
      </c>
      <c r="Y67" s="289" t="str">
        <f>IF($H67="(en blanco)","",IF($H67="","",IFERROR(IF(VLOOKUP(X67+7,'Fechas de clase'!$B$5:$B$102,1,0),X67+14),X67+7)))</f>
        <v/>
      </c>
    </row>
    <row r="68" spans="2:25">
      <c r="B68" s="290"/>
      <c r="J68" s="288" t="str">
        <f t="shared" si="0"/>
        <v/>
      </c>
      <c r="K68" s="289" t="str">
        <f>IF($H68="(en blanco)","",IF($H68="","",IFERROR(IF(VLOOKUP(H68+7,'Fechas de clase'!$B$5:$B$102,1,0),H68+14),H68+7)))</f>
        <v/>
      </c>
      <c r="L68" s="289" t="str">
        <f>IF($H68="(en blanco)","",IF($H68="","",IFERROR(IF(VLOOKUP(K68+7,'Fechas de clase'!$B$5:$B$102,1,0),K68+14),K68+7)))</f>
        <v/>
      </c>
      <c r="M68" s="289" t="str">
        <f>IF($H68="(en blanco)","",IF($H68="","",IFERROR(IF(VLOOKUP(L68+7,'Fechas de clase'!$B$5:$B$102,1,0),L68+14),L68+7)))</f>
        <v/>
      </c>
      <c r="N68" s="289" t="str">
        <f>IF($H68="(en blanco)","",IF($H68="","",IFERROR(IF(VLOOKUP(M68+7,'Fechas de clase'!$B$5:$B$102,1,0),M68+14),M68+7)))</f>
        <v/>
      </c>
      <c r="O68" s="289" t="str">
        <f>IF($H68="(en blanco)","",IF($H68="","",IFERROR(IF(VLOOKUP(N68+7,'Fechas de clase'!$B$5:$B$102,1,0),N68+14),N68+7)))</f>
        <v/>
      </c>
      <c r="P68" s="289" t="str">
        <f>IF($H68="(en blanco)","",IF($H68="","",IFERROR(IF(VLOOKUP(O68+7,'Fechas de clase'!$B$5:$B$102,1,0),O68+14),O68+7)))</f>
        <v/>
      </c>
      <c r="Q68" s="289" t="str">
        <f>IF($H68="(en blanco)","",IF($H68="","",IFERROR(IF(VLOOKUP(P68+7,'Fechas de clase'!$B$5:$B$102,1,0),P68+14),P68+7)))</f>
        <v/>
      </c>
      <c r="R68" s="289" t="str">
        <f>IF($H68="(en blanco)","",IF($H68="","",IFERROR(IF(VLOOKUP(Q68+7,'Fechas de clase'!$B$5:$B$102,1,0),Q68+14),Q68+7)))</f>
        <v/>
      </c>
      <c r="S68" s="289" t="str">
        <f>IF($H68="(en blanco)","",IF($H68="","",IFERROR(IF(VLOOKUP(R68+7,'Fechas de clase'!$B$5:$B$102,1,0),R68+14),R68+7)))</f>
        <v/>
      </c>
      <c r="T68" s="289" t="str">
        <f>IF($H68="(en blanco)","",IF($H68="","",IFERROR(IF(VLOOKUP(S68+7,'Fechas de clase'!$B$5:$B$102,1,0),S68+14),S68+7)))</f>
        <v/>
      </c>
      <c r="U68" s="289" t="str">
        <f>IF($H68="(en blanco)","",IF($H68="","",IFERROR(IF(VLOOKUP(T68+7,'Fechas de clase'!$B$5:$B$102,1,0),T68+14),T68+7)))</f>
        <v/>
      </c>
      <c r="V68" s="289" t="str">
        <f>IF($H68="(en blanco)","",IF($H68="","",IFERROR(IF(VLOOKUP(U68+7,'Fechas de clase'!$B$5:$B$102,1,0),U68+14),U68+7)))</f>
        <v/>
      </c>
      <c r="W68" s="289" t="str">
        <f>IF($H68="(en blanco)","",IF($H68="","",IFERROR(IF(VLOOKUP(V68+7,'Fechas de clase'!$B$5:$B$102,1,0),V68+14),V68+7)))</f>
        <v/>
      </c>
      <c r="X68" s="289" t="str">
        <f>IF($H68="(en blanco)","",IF($H68="","",IFERROR(IF(VLOOKUP(W68+7,'Fechas de clase'!$B$5:$B$102,1,0),W68+14),W68+7)))</f>
        <v/>
      </c>
      <c r="Y68" s="289" t="str">
        <f>IF($H68="(en blanco)","",IF($H68="","",IFERROR(IF(VLOOKUP(X68+7,'Fechas de clase'!$B$5:$B$102,1,0),X68+14),X68+7)))</f>
        <v/>
      </c>
    </row>
    <row r="69" spans="2:25">
      <c r="B69" s="290"/>
      <c r="J69" s="288" t="str">
        <f t="shared" si="0"/>
        <v/>
      </c>
      <c r="K69" s="289" t="str">
        <f>IF($H69="(en blanco)","",IF($H69="","",IFERROR(IF(VLOOKUP(H69+7,'Fechas de clase'!$B$5:$B$102,1,0),H69+14),H69+7)))</f>
        <v/>
      </c>
      <c r="L69" s="289" t="str">
        <f>IF($H69="(en blanco)","",IF($H69="","",IFERROR(IF(VLOOKUP(K69+7,'Fechas de clase'!$B$5:$B$102,1,0),K69+14),K69+7)))</f>
        <v/>
      </c>
      <c r="M69" s="289" t="str">
        <f>IF($H69="(en blanco)","",IF($H69="","",IFERROR(IF(VLOOKUP(L69+7,'Fechas de clase'!$B$5:$B$102,1,0),L69+14),L69+7)))</f>
        <v/>
      </c>
      <c r="N69" s="289" t="str">
        <f>IF($H69="(en blanco)","",IF($H69="","",IFERROR(IF(VLOOKUP(M69+7,'Fechas de clase'!$B$5:$B$102,1,0),M69+14),M69+7)))</f>
        <v/>
      </c>
      <c r="O69" s="289" t="str">
        <f>IF($H69="(en blanco)","",IF($H69="","",IFERROR(IF(VLOOKUP(N69+7,'Fechas de clase'!$B$5:$B$102,1,0),N69+14),N69+7)))</f>
        <v/>
      </c>
      <c r="P69" s="289" t="str">
        <f>IF($H69="(en blanco)","",IF($H69="","",IFERROR(IF(VLOOKUP(O69+7,'Fechas de clase'!$B$5:$B$102,1,0),O69+14),O69+7)))</f>
        <v/>
      </c>
      <c r="Q69" s="289" t="str">
        <f>IF($H69="(en blanco)","",IF($H69="","",IFERROR(IF(VLOOKUP(P69+7,'Fechas de clase'!$B$5:$B$102,1,0),P69+14),P69+7)))</f>
        <v/>
      </c>
      <c r="R69" s="289" t="str">
        <f>IF($H69="(en blanco)","",IF($H69="","",IFERROR(IF(VLOOKUP(Q69+7,'Fechas de clase'!$B$5:$B$102,1,0),Q69+14),Q69+7)))</f>
        <v/>
      </c>
      <c r="S69" s="289" t="str">
        <f>IF($H69="(en blanco)","",IF($H69="","",IFERROR(IF(VLOOKUP(R69+7,'Fechas de clase'!$B$5:$B$102,1,0),R69+14),R69+7)))</f>
        <v/>
      </c>
      <c r="T69" s="289" t="str">
        <f>IF($H69="(en blanco)","",IF($H69="","",IFERROR(IF(VLOOKUP(S69+7,'Fechas de clase'!$B$5:$B$102,1,0),S69+14),S69+7)))</f>
        <v/>
      </c>
      <c r="U69" s="289" t="str">
        <f>IF($H69="(en blanco)","",IF($H69="","",IFERROR(IF(VLOOKUP(T69+7,'Fechas de clase'!$B$5:$B$102,1,0),T69+14),T69+7)))</f>
        <v/>
      </c>
      <c r="V69" s="289" t="str">
        <f>IF($H69="(en blanco)","",IF($H69="","",IFERROR(IF(VLOOKUP(U69+7,'Fechas de clase'!$B$5:$B$102,1,0),U69+14),U69+7)))</f>
        <v/>
      </c>
      <c r="W69" s="289" t="str">
        <f>IF($H69="(en blanco)","",IF($H69="","",IFERROR(IF(VLOOKUP(V69+7,'Fechas de clase'!$B$5:$B$102,1,0),V69+14),V69+7)))</f>
        <v/>
      </c>
      <c r="X69" s="289" t="str">
        <f>IF($H69="(en blanco)","",IF($H69="","",IFERROR(IF(VLOOKUP(W69+7,'Fechas de clase'!$B$5:$B$102,1,0),W69+14),W69+7)))</f>
        <v/>
      </c>
      <c r="Y69" s="289" t="str">
        <f>IF($H69="(en blanco)","",IF($H69="","",IFERROR(IF(VLOOKUP(X69+7,'Fechas de clase'!$B$5:$B$102,1,0),X69+14),X69+7)))</f>
        <v/>
      </c>
    </row>
    <row r="70" spans="2:25">
      <c r="B70" s="290"/>
      <c r="J70" s="288" t="str">
        <f t="shared" si="0"/>
        <v/>
      </c>
      <c r="K70" s="289" t="str">
        <f>IF($H70="(en blanco)","",IF($H70="","",IFERROR(IF(VLOOKUP(H70+7,'Fechas de clase'!$B$5:$B$102,1,0),H70+14),H70+7)))</f>
        <v/>
      </c>
      <c r="L70" s="289" t="str">
        <f>IF($H70="(en blanco)","",IF($H70="","",IFERROR(IF(VLOOKUP(K70+7,'Fechas de clase'!$B$5:$B$102,1,0),K70+14),K70+7)))</f>
        <v/>
      </c>
      <c r="M70" s="289" t="str">
        <f>IF($H70="(en blanco)","",IF($H70="","",IFERROR(IF(VLOOKUP(L70+7,'Fechas de clase'!$B$5:$B$102,1,0),L70+14),L70+7)))</f>
        <v/>
      </c>
      <c r="N70" s="289" t="str">
        <f>IF($H70="(en blanco)","",IF($H70="","",IFERROR(IF(VLOOKUP(M70+7,'Fechas de clase'!$B$5:$B$102,1,0),M70+14),M70+7)))</f>
        <v/>
      </c>
      <c r="O70" s="289" t="str">
        <f>IF($H70="(en blanco)","",IF($H70="","",IFERROR(IF(VLOOKUP(N70+7,'Fechas de clase'!$B$5:$B$102,1,0),N70+14),N70+7)))</f>
        <v/>
      </c>
      <c r="P70" s="289" t="str">
        <f>IF($H70="(en blanco)","",IF($H70="","",IFERROR(IF(VLOOKUP(O70+7,'Fechas de clase'!$B$5:$B$102,1,0),O70+14),O70+7)))</f>
        <v/>
      </c>
      <c r="Q70" s="289" t="str">
        <f>IF($H70="(en blanco)","",IF($H70="","",IFERROR(IF(VLOOKUP(P70+7,'Fechas de clase'!$B$5:$B$102,1,0),P70+14),P70+7)))</f>
        <v/>
      </c>
      <c r="R70" s="289" t="str">
        <f>IF($H70="(en blanco)","",IF($H70="","",IFERROR(IF(VLOOKUP(Q70+7,'Fechas de clase'!$B$5:$B$102,1,0),Q70+14),Q70+7)))</f>
        <v/>
      </c>
      <c r="S70" s="289" t="str">
        <f>IF($H70="(en blanco)","",IF($H70="","",IFERROR(IF(VLOOKUP(R70+7,'Fechas de clase'!$B$5:$B$102,1,0),R70+14),R70+7)))</f>
        <v/>
      </c>
      <c r="T70" s="289" t="str">
        <f>IF($H70="(en blanco)","",IF($H70="","",IFERROR(IF(VLOOKUP(S70+7,'Fechas de clase'!$B$5:$B$102,1,0),S70+14),S70+7)))</f>
        <v/>
      </c>
      <c r="U70" s="289" t="str">
        <f>IF($H70="(en blanco)","",IF($H70="","",IFERROR(IF(VLOOKUP(T70+7,'Fechas de clase'!$B$5:$B$102,1,0),T70+14),T70+7)))</f>
        <v/>
      </c>
      <c r="V70" s="289" t="str">
        <f>IF($H70="(en blanco)","",IF($H70="","",IFERROR(IF(VLOOKUP(U70+7,'Fechas de clase'!$B$5:$B$102,1,0),U70+14),U70+7)))</f>
        <v/>
      </c>
      <c r="W70" s="289" t="str">
        <f>IF($H70="(en blanco)","",IF($H70="","",IFERROR(IF(VLOOKUP(V70+7,'Fechas de clase'!$B$5:$B$102,1,0),V70+14),V70+7)))</f>
        <v/>
      </c>
      <c r="X70" s="289" t="str">
        <f>IF($H70="(en blanco)","",IF($H70="","",IFERROR(IF(VLOOKUP(W70+7,'Fechas de clase'!$B$5:$B$102,1,0),W70+14),W70+7)))</f>
        <v/>
      </c>
      <c r="Y70" s="289" t="str">
        <f>IF($H70="(en blanco)","",IF($H70="","",IFERROR(IF(VLOOKUP(X70+7,'Fechas de clase'!$B$5:$B$102,1,0),X70+14),X70+7)))</f>
        <v/>
      </c>
    </row>
    <row r="71" spans="2:25">
      <c r="B71" s="290"/>
      <c r="J71" s="288" t="str">
        <f t="shared" ref="J71:J102" si="1">IF(H71="","",H71&amp;"-"&amp;I71)</f>
        <v/>
      </c>
      <c r="K71" s="289" t="str">
        <f>IF($H71="(en blanco)","",IF($H71="","",IFERROR(IF(VLOOKUP(H71+7,'Fechas de clase'!$B$5:$B$102,1,0),H71+14),H71+7)))</f>
        <v/>
      </c>
      <c r="L71" s="289" t="str">
        <f>IF($H71="(en blanco)","",IF($H71="","",IFERROR(IF(VLOOKUP(K71+7,'Fechas de clase'!$B$5:$B$102,1,0),K71+14),K71+7)))</f>
        <v/>
      </c>
      <c r="M71" s="289" t="str">
        <f>IF($H71="(en blanco)","",IF($H71="","",IFERROR(IF(VLOOKUP(L71+7,'Fechas de clase'!$B$5:$B$102,1,0),L71+14),L71+7)))</f>
        <v/>
      </c>
      <c r="N71" s="289" t="str">
        <f>IF($H71="(en blanco)","",IF($H71="","",IFERROR(IF(VLOOKUP(M71+7,'Fechas de clase'!$B$5:$B$102,1,0),M71+14),M71+7)))</f>
        <v/>
      </c>
      <c r="O71" s="289" t="str">
        <f>IF($H71="(en blanco)","",IF($H71="","",IFERROR(IF(VLOOKUP(N71+7,'Fechas de clase'!$B$5:$B$102,1,0),N71+14),N71+7)))</f>
        <v/>
      </c>
      <c r="P71" s="289" t="str">
        <f>IF($H71="(en blanco)","",IF($H71="","",IFERROR(IF(VLOOKUP(O71+7,'Fechas de clase'!$B$5:$B$102,1,0),O71+14),O71+7)))</f>
        <v/>
      </c>
      <c r="Q71" s="289" t="str">
        <f>IF($H71="(en blanco)","",IF($H71="","",IFERROR(IF(VLOOKUP(P71+7,'Fechas de clase'!$B$5:$B$102,1,0),P71+14),P71+7)))</f>
        <v/>
      </c>
      <c r="R71" s="289" t="str">
        <f>IF($H71="(en blanco)","",IF($H71="","",IFERROR(IF(VLOOKUP(Q71+7,'Fechas de clase'!$B$5:$B$102,1,0),Q71+14),Q71+7)))</f>
        <v/>
      </c>
      <c r="S71" s="289" t="str">
        <f>IF($H71="(en blanco)","",IF($H71="","",IFERROR(IF(VLOOKUP(R71+7,'Fechas de clase'!$B$5:$B$102,1,0),R71+14),R71+7)))</f>
        <v/>
      </c>
      <c r="T71" s="289" t="str">
        <f>IF($H71="(en blanco)","",IF($H71="","",IFERROR(IF(VLOOKUP(S71+7,'Fechas de clase'!$B$5:$B$102,1,0),S71+14),S71+7)))</f>
        <v/>
      </c>
      <c r="U71" s="289" t="str">
        <f>IF($H71="(en blanco)","",IF($H71="","",IFERROR(IF(VLOOKUP(T71+7,'Fechas de clase'!$B$5:$B$102,1,0),T71+14),T71+7)))</f>
        <v/>
      </c>
      <c r="V71" s="289" t="str">
        <f>IF($H71="(en blanco)","",IF($H71="","",IFERROR(IF(VLOOKUP(U71+7,'Fechas de clase'!$B$5:$B$102,1,0),U71+14),U71+7)))</f>
        <v/>
      </c>
      <c r="W71" s="289" t="str">
        <f>IF($H71="(en blanco)","",IF($H71="","",IFERROR(IF(VLOOKUP(V71+7,'Fechas de clase'!$B$5:$B$102,1,0),V71+14),V71+7)))</f>
        <v/>
      </c>
      <c r="X71" s="289" t="str">
        <f>IF($H71="(en blanco)","",IF($H71="","",IFERROR(IF(VLOOKUP(W71+7,'Fechas de clase'!$B$5:$B$102,1,0),W71+14),W71+7)))</f>
        <v/>
      </c>
      <c r="Y71" s="289" t="str">
        <f>IF($H71="(en blanco)","",IF($H71="","",IFERROR(IF(VLOOKUP(X71+7,'Fechas de clase'!$B$5:$B$102,1,0),X71+14),X71+7)))</f>
        <v/>
      </c>
    </row>
    <row r="72" spans="2:25">
      <c r="B72" s="290"/>
      <c r="J72" s="288" t="str">
        <f t="shared" si="1"/>
        <v/>
      </c>
      <c r="K72" s="289" t="str">
        <f>IF($H72="(en blanco)","",IF($H72="","",IFERROR(IF(VLOOKUP(H72+7,'Fechas de clase'!$B$5:$B$102,1,0),H72+14),H72+7)))</f>
        <v/>
      </c>
      <c r="L72" s="289" t="str">
        <f>IF($H72="(en blanco)","",IF($H72="","",IFERROR(IF(VLOOKUP(K72+7,'Fechas de clase'!$B$5:$B$102,1,0),K72+14),K72+7)))</f>
        <v/>
      </c>
      <c r="M72" s="289" t="str">
        <f>IF($H72="(en blanco)","",IF($H72="","",IFERROR(IF(VLOOKUP(L72+7,'Fechas de clase'!$B$5:$B$102,1,0),L72+14),L72+7)))</f>
        <v/>
      </c>
      <c r="N72" s="289" t="str">
        <f>IF($H72="(en blanco)","",IF($H72="","",IFERROR(IF(VLOOKUP(M72+7,'Fechas de clase'!$B$5:$B$102,1,0),M72+14),M72+7)))</f>
        <v/>
      </c>
      <c r="O72" s="289" t="str">
        <f>IF($H72="(en blanco)","",IF($H72="","",IFERROR(IF(VLOOKUP(N72+7,'Fechas de clase'!$B$5:$B$102,1,0),N72+14),N72+7)))</f>
        <v/>
      </c>
      <c r="P72" s="289" t="str">
        <f>IF($H72="(en blanco)","",IF($H72="","",IFERROR(IF(VLOOKUP(O72+7,'Fechas de clase'!$B$5:$B$102,1,0),O72+14),O72+7)))</f>
        <v/>
      </c>
      <c r="Q72" s="289" t="str">
        <f>IF($H72="(en blanco)","",IF($H72="","",IFERROR(IF(VLOOKUP(P72+7,'Fechas de clase'!$B$5:$B$102,1,0),P72+14),P72+7)))</f>
        <v/>
      </c>
      <c r="R72" s="289" t="str">
        <f>IF($H72="(en blanco)","",IF($H72="","",IFERROR(IF(VLOOKUP(Q72+7,'Fechas de clase'!$B$5:$B$102,1,0),Q72+14),Q72+7)))</f>
        <v/>
      </c>
      <c r="S72" s="289" t="str">
        <f>IF($H72="(en blanco)","",IF($H72="","",IFERROR(IF(VLOOKUP(R72+7,'Fechas de clase'!$B$5:$B$102,1,0),R72+14),R72+7)))</f>
        <v/>
      </c>
      <c r="T72" s="289" t="str">
        <f>IF($H72="(en blanco)","",IF($H72="","",IFERROR(IF(VLOOKUP(S72+7,'Fechas de clase'!$B$5:$B$102,1,0),S72+14),S72+7)))</f>
        <v/>
      </c>
      <c r="U72" s="289" t="str">
        <f>IF($H72="(en blanco)","",IF($H72="","",IFERROR(IF(VLOOKUP(T72+7,'Fechas de clase'!$B$5:$B$102,1,0),T72+14),T72+7)))</f>
        <v/>
      </c>
      <c r="V72" s="289" t="str">
        <f>IF($H72="(en blanco)","",IF($H72="","",IFERROR(IF(VLOOKUP(U72+7,'Fechas de clase'!$B$5:$B$102,1,0),U72+14),U72+7)))</f>
        <v/>
      </c>
      <c r="W72" s="289" t="str">
        <f>IF($H72="(en blanco)","",IF($H72="","",IFERROR(IF(VLOOKUP(V72+7,'Fechas de clase'!$B$5:$B$102,1,0),V72+14),V72+7)))</f>
        <v/>
      </c>
      <c r="X72" s="289" t="str">
        <f>IF($H72="(en blanco)","",IF($H72="","",IFERROR(IF(VLOOKUP(W72+7,'Fechas de clase'!$B$5:$B$102,1,0),W72+14),W72+7)))</f>
        <v/>
      </c>
      <c r="Y72" s="289" t="str">
        <f>IF($H72="(en blanco)","",IF($H72="","",IFERROR(IF(VLOOKUP(X72+7,'Fechas de clase'!$B$5:$B$102,1,0),X72+14),X72+7)))</f>
        <v/>
      </c>
    </row>
    <row r="73" spans="2:25">
      <c r="B73" s="290"/>
      <c r="J73" s="288" t="str">
        <f t="shared" si="1"/>
        <v/>
      </c>
      <c r="K73" s="289" t="str">
        <f>IF($H73="(en blanco)","",IF($H73="","",IFERROR(IF(VLOOKUP(H73+7,'Fechas de clase'!$B$5:$B$102,1,0),H73+14),H73+7)))</f>
        <v/>
      </c>
      <c r="L73" s="289" t="str">
        <f>IF($H73="(en blanco)","",IF($H73="","",IFERROR(IF(VLOOKUP(K73+7,'Fechas de clase'!$B$5:$B$102,1,0),K73+14),K73+7)))</f>
        <v/>
      </c>
      <c r="M73" s="289" t="str">
        <f>IF($H73="(en blanco)","",IF($H73="","",IFERROR(IF(VLOOKUP(L73+7,'Fechas de clase'!$B$5:$B$102,1,0),L73+14),L73+7)))</f>
        <v/>
      </c>
      <c r="N73" s="289" t="str">
        <f>IF($H73="(en blanco)","",IF($H73="","",IFERROR(IF(VLOOKUP(M73+7,'Fechas de clase'!$B$5:$B$102,1,0),M73+14),M73+7)))</f>
        <v/>
      </c>
      <c r="O73" s="289" t="str">
        <f>IF($H73="(en blanco)","",IF($H73="","",IFERROR(IF(VLOOKUP(N73+7,'Fechas de clase'!$B$5:$B$102,1,0),N73+14),N73+7)))</f>
        <v/>
      </c>
      <c r="P73" s="289" t="str">
        <f>IF($H73="(en blanco)","",IF($H73="","",IFERROR(IF(VLOOKUP(O73+7,'Fechas de clase'!$B$5:$B$102,1,0),O73+14),O73+7)))</f>
        <v/>
      </c>
      <c r="Q73" s="289" t="str">
        <f>IF($H73="(en blanco)","",IF($H73="","",IFERROR(IF(VLOOKUP(P73+7,'Fechas de clase'!$B$5:$B$102,1,0),P73+14),P73+7)))</f>
        <v/>
      </c>
      <c r="R73" s="289" t="str">
        <f>IF($H73="(en blanco)","",IF($H73="","",IFERROR(IF(VLOOKUP(Q73+7,'Fechas de clase'!$B$5:$B$102,1,0),Q73+14),Q73+7)))</f>
        <v/>
      </c>
      <c r="S73" s="289" t="str">
        <f>IF($H73="(en blanco)","",IF($H73="","",IFERROR(IF(VLOOKUP(R73+7,'Fechas de clase'!$B$5:$B$102,1,0),R73+14),R73+7)))</f>
        <v/>
      </c>
      <c r="T73" s="289" t="str">
        <f>IF($H73="(en blanco)","",IF($H73="","",IFERROR(IF(VLOOKUP(S73+7,'Fechas de clase'!$B$5:$B$102,1,0),S73+14),S73+7)))</f>
        <v/>
      </c>
      <c r="U73" s="289" t="str">
        <f>IF($H73="(en blanco)","",IF($H73="","",IFERROR(IF(VLOOKUP(T73+7,'Fechas de clase'!$B$5:$B$102,1,0),T73+14),T73+7)))</f>
        <v/>
      </c>
      <c r="V73" s="289" t="str">
        <f>IF($H73="(en blanco)","",IF($H73="","",IFERROR(IF(VLOOKUP(U73+7,'Fechas de clase'!$B$5:$B$102,1,0),U73+14),U73+7)))</f>
        <v/>
      </c>
      <c r="W73" s="289" t="str">
        <f>IF($H73="(en blanco)","",IF($H73="","",IFERROR(IF(VLOOKUP(V73+7,'Fechas de clase'!$B$5:$B$102,1,0),V73+14),V73+7)))</f>
        <v/>
      </c>
      <c r="X73" s="289" t="str">
        <f>IF($H73="(en blanco)","",IF($H73="","",IFERROR(IF(VLOOKUP(W73+7,'Fechas de clase'!$B$5:$B$102,1,0),W73+14),W73+7)))</f>
        <v/>
      </c>
      <c r="Y73" s="289" t="str">
        <f>IF($H73="(en blanco)","",IF($H73="","",IFERROR(IF(VLOOKUP(X73+7,'Fechas de clase'!$B$5:$B$102,1,0),X73+14),X73+7)))</f>
        <v/>
      </c>
    </row>
    <row r="74" spans="2:25">
      <c r="B74" s="290"/>
      <c r="J74" s="288" t="str">
        <f t="shared" si="1"/>
        <v/>
      </c>
      <c r="K74" s="289" t="str">
        <f>IF($H74="(en blanco)","",IF($H74="","",IFERROR(IF(VLOOKUP(H74+7,'Fechas de clase'!$B$5:$B$102,1,0),H74+14),H74+7)))</f>
        <v/>
      </c>
      <c r="L74" s="289" t="str">
        <f>IF($H74="(en blanco)","",IF($H74="","",IFERROR(IF(VLOOKUP(K74+7,'Fechas de clase'!$B$5:$B$102,1,0),K74+14),K74+7)))</f>
        <v/>
      </c>
      <c r="M74" s="289" t="str">
        <f>IF($H74="(en blanco)","",IF($H74="","",IFERROR(IF(VLOOKUP(L74+7,'Fechas de clase'!$B$5:$B$102,1,0),L74+14),L74+7)))</f>
        <v/>
      </c>
      <c r="N74" s="289" t="str">
        <f>IF($H74="(en blanco)","",IF($H74="","",IFERROR(IF(VLOOKUP(M74+7,'Fechas de clase'!$B$5:$B$102,1,0),M74+14),M74+7)))</f>
        <v/>
      </c>
      <c r="O74" s="289" t="str">
        <f>IF($H74="(en blanco)","",IF($H74="","",IFERROR(IF(VLOOKUP(N74+7,'Fechas de clase'!$B$5:$B$102,1,0),N74+14),N74+7)))</f>
        <v/>
      </c>
      <c r="P74" s="289" t="str">
        <f>IF($H74="(en blanco)","",IF($H74="","",IFERROR(IF(VLOOKUP(O74+7,'Fechas de clase'!$B$5:$B$102,1,0),O74+14),O74+7)))</f>
        <v/>
      </c>
      <c r="Q74" s="289" t="str">
        <f>IF($H74="(en blanco)","",IF($H74="","",IFERROR(IF(VLOOKUP(P74+7,'Fechas de clase'!$B$5:$B$102,1,0),P74+14),P74+7)))</f>
        <v/>
      </c>
      <c r="R74" s="289" t="str">
        <f>IF($H74="(en blanco)","",IF($H74="","",IFERROR(IF(VLOOKUP(Q74+7,'Fechas de clase'!$B$5:$B$102,1,0),Q74+14),Q74+7)))</f>
        <v/>
      </c>
      <c r="S74" s="289" t="str">
        <f>IF($H74="(en blanco)","",IF($H74="","",IFERROR(IF(VLOOKUP(R74+7,'Fechas de clase'!$B$5:$B$102,1,0),R74+14),R74+7)))</f>
        <v/>
      </c>
      <c r="T74" s="289" t="str">
        <f>IF($H74="(en blanco)","",IF($H74="","",IFERROR(IF(VLOOKUP(S74+7,'Fechas de clase'!$B$5:$B$102,1,0),S74+14),S74+7)))</f>
        <v/>
      </c>
      <c r="U74" s="289" t="str">
        <f>IF($H74="(en blanco)","",IF($H74="","",IFERROR(IF(VLOOKUP(T74+7,'Fechas de clase'!$B$5:$B$102,1,0),T74+14),T74+7)))</f>
        <v/>
      </c>
      <c r="V74" s="289" t="str">
        <f>IF($H74="(en blanco)","",IF($H74="","",IFERROR(IF(VLOOKUP(U74+7,'Fechas de clase'!$B$5:$B$102,1,0),U74+14),U74+7)))</f>
        <v/>
      </c>
      <c r="W74" s="289" t="str">
        <f>IF($H74="(en blanco)","",IF($H74="","",IFERROR(IF(VLOOKUP(V74+7,'Fechas de clase'!$B$5:$B$102,1,0),V74+14),V74+7)))</f>
        <v/>
      </c>
      <c r="X74" s="289" t="str">
        <f>IF($H74="(en blanco)","",IF($H74="","",IFERROR(IF(VLOOKUP(W74+7,'Fechas de clase'!$B$5:$B$102,1,0),W74+14),W74+7)))</f>
        <v/>
      </c>
      <c r="Y74" s="289" t="str">
        <f>IF($H74="(en blanco)","",IF($H74="","",IFERROR(IF(VLOOKUP(X74+7,'Fechas de clase'!$B$5:$B$102,1,0),X74+14),X74+7)))</f>
        <v/>
      </c>
    </row>
    <row r="75" spans="2:25">
      <c r="B75" s="290"/>
      <c r="J75" s="288" t="str">
        <f t="shared" si="1"/>
        <v/>
      </c>
      <c r="K75" s="289" t="str">
        <f>IF($H75="(en blanco)","",IF($H75="","",IFERROR(IF(VLOOKUP(H75+7,'Fechas de clase'!$B$5:$B$102,1,0),H75+14),H75+7)))</f>
        <v/>
      </c>
      <c r="L75" s="289" t="str">
        <f>IF($H75="(en blanco)","",IF($H75="","",IFERROR(IF(VLOOKUP(K75+7,'Fechas de clase'!$B$5:$B$102,1,0),K75+14),K75+7)))</f>
        <v/>
      </c>
      <c r="M75" s="289" t="str">
        <f>IF($H75="(en blanco)","",IF($H75="","",IFERROR(IF(VLOOKUP(L75+7,'Fechas de clase'!$B$5:$B$102,1,0),L75+14),L75+7)))</f>
        <v/>
      </c>
      <c r="N75" s="289" t="str">
        <f>IF($H75="(en blanco)","",IF($H75="","",IFERROR(IF(VLOOKUP(M75+7,'Fechas de clase'!$B$5:$B$102,1,0),M75+14),M75+7)))</f>
        <v/>
      </c>
      <c r="O75" s="289" t="str">
        <f>IF($H75="(en blanco)","",IF($H75="","",IFERROR(IF(VLOOKUP(N75+7,'Fechas de clase'!$B$5:$B$102,1,0),N75+14),N75+7)))</f>
        <v/>
      </c>
      <c r="P75" s="289" t="str">
        <f>IF($H75="(en blanco)","",IF($H75="","",IFERROR(IF(VLOOKUP(O75+7,'Fechas de clase'!$B$5:$B$102,1,0),O75+14),O75+7)))</f>
        <v/>
      </c>
      <c r="Q75" s="289" t="str">
        <f>IF($H75="(en blanco)","",IF($H75="","",IFERROR(IF(VLOOKUP(P75+7,'Fechas de clase'!$B$5:$B$102,1,0),P75+14),P75+7)))</f>
        <v/>
      </c>
      <c r="R75" s="289" t="str">
        <f>IF($H75="(en blanco)","",IF($H75="","",IFERROR(IF(VLOOKUP(Q75+7,'Fechas de clase'!$B$5:$B$102,1,0),Q75+14),Q75+7)))</f>
        <v/>
      </c>
      <c r="S75" s="289" t="str">
        <f>IF($H75="(en blanco)","",IF($H75="","",IFERROR(IF(VLOOKUP(R75+7,'Fechas de clase'!$B$5:$B$102,1,0),R75+14),R75+7)))</f>
        <v/>
      </c>
      <c r="T75" s="289" t="str">
        <f>IF($H75="(en blanco)","",IF($H75="","",IFERROR(IF(VLOOKUP(S75+7,'Fechas de clase'!$B$5:$B$102,1,0),S75+14),S75+7)))</f>
        <v/>
      </c>
      <c r="U75" s="289" t="str">
        <f>IF($H75="(en blanco)","",IF($H75="","",IFERROR(IF(VLOOKUP(T75+7,'Fechas de clase'!$B$5:$B$102,1,0),T75+14),T75+7)))</f>
        <v/>
      </c>
      <c r="V75" s="289" t="str">
        <f>IF($H75="(en blanco)","",IF($H75="","",IFERROR(IF(VLOOKUP(U75+7,'Fechas de clase'!$B$5:$B$102,1,0),U75+14),U75+7)))</f>
        <v/>
      </c>
      <c r="W75" s="289" t="str">
        <f>IF($H75="(en blanco)","",IF($H75="","",IFERROR(IF(VLOOKUP(V75+7,'Fechas de clase'!$B$5:$B$102,1,0),V75+14),V75+7)))</f>
        <v/>
      </c>
      <c r="X75" s="289" t="str">
        <f>IF($H75="(en blanco)","",IF($H75="","",IFERROR(IF(VLOOKUP(W75+7,'Fechas de clase'!$B$5:$B$102,1,0),W75+14),W75+7)))</f>
        <v/>
      </c>
      <c r="Y75" s="289" t="str">
        <f>IF($H75="(en blanco)","",IF($H75="","",IFERROR(IF(VLOOKUP(X75+7,'Fechas de clase'!$B$5:$B$102,1,0),X75+14),X75+7)))</f>
        <v/>
      </c>
    </row>
    <row r="76" spans="2:25">
      <c r="B76" s="290"/>
      <c r="J76" s="288" t="str">
        <f t="shared" si="1"/>
        <v/>
      </c>
      <c r="K76" s="289" t="str">
        <f>IF($H76="(en blanco)","",IF($H76="","",IFERROR(IF(VLOOKUP(H76+7,'Fechas de clase'!$B$5:$B$102,1,0),H76+14),H76+7)))</f>
        <v/>
      </c>
      <c r="L76" s="289" t="str">
        <f>IF($H76="(en blanco)","",IF($H76="","",IFERROR(IF(VLOOKUP(K76+7,'Fechas de clase'!$B$5:$B$102,1,0),K76+14),K76+7)))</f>
        <v/>
      </c>
      <c r="M76" s="289" t="str">
        <f>IF($H76="(en blanco)","",IF($H76="","",IFERROR(IF(VLOOKUP(L76+7,'Fechas de clase'!$B$5:$B$102,1,0),L76+14),L76+7)))</f>
        <v/>
      </c>
      <c r="N76" s="289" t="str">
        <f>IF($H76="(en blanco)","",IF($H76="","",IFERROR(IF(VLOOKUP(M76+7,'Fechas de clase'!$B$5:$B$102,1,0),M76+14),M76+7)))</f>
        <v/>
      </c>
      <c r="O76" s="289" t="str">
        <f>IF($H76="(en blanco)","",IF($H76="","",IFERROR(IF(VLOOKUP(N76+7,'Fechas de clase'!$B$5:$B$102,1,0),N76+14),N76+7)))</f>
        <v/>
      </c>
      <c r="P76" s="289" t="str">
        <f>IF($H76="(en blanco)","",IF($H76="","",IFERROR(IF(VLOOKUP(O76+7,'Fechas de clase'!$B$5:$B$102,1,0),O76+14),O76+7)))</f>
        <v/>
      </c>
      <c r="Q76" s="289" t="str">
        <f>IF($H76="(en blanco)","",IF($H76="","",IFERROR(IF(VLOOKUP(P76+7,'Fechas de clase'!$B$5:$B$102,1,0),P76+14),P76+7)))</f>
        <v/>
      </c>
      <c r="R76" s="289" t="str">
        <f>IF($H76="(en blanco)","",IF($H76="","",IFERROR(IF(VLOOKUP(Q76+7,'Fechas de clase'!$B$5:$B$102,1,0),Q76+14),Q76+7)))</f>
        <v/>
      </c>
      <c r="S76" s="289" t="str">
        <f>IF($H76="(en blanco)","",IF($H76="","",IFERROR(IF(VLOOKUP(R76+7,'Fechas de clase'!$B$5:$B$102,1,0),R76+14),R76+7)))</f>
        <v/>
      </c>
      <c r="T76" s="289" t="str">
        <f>IF($H76="(en blanco)","",IF($H76="","",IFERROR(IF(VLOOKUP(S76+7,'Fechas de clase'!$B$5:$B$102,1,0),S76+14),S76+7)))</f>
        <v/>
      </c>
      <c r="U76" s="289" t="str">
        <f>IF($H76="(en blanco)","",IF($H76="","",IFERROR(IF(VLOOKUP(T76+7,'Fechas de clase'!$B$5:$B$102,1,0),T76+14),T76+7)))</f>
        <v/>
      </c>
      <c r="V76" s="289" t="str">
        <f>IF($H76="(en blanco)","",IF($H76="","",IFERROR(IF(VLOOKUP(U76+7,'Fechas de clase'!$B$5:$B$102,1,0),U76+14),U76+7)))</f>
        <v/>
      </c>
      <c r="W76" s="289" t="str">
        <f>IF($H76="(en blanco)","",IF($H76="","",IFERROR(IF(VLOOKUP(V76+7,'Fechas de clase'!$B$5:$B$102,1,0),V76+14),V76+7)))</f>
        <v/>
      </c>
      <c r="X76" s="289" t="str">
        <f>IF($H76="(en blanco)","",IF($H76="","",IFERROR(IF(VLOOKUP(W76+7,'Fechas de clase'!$B$5:$B$102,1,0),W76+14),W76+7)))</f>
        <v/>
      </c>
      <c r="Y76" s="289" t="str">
        <f>IF($H76="(en blanco)","",IF($H76="","",IFERROR(IF(VLOOKUP(X76+7,'Fechas de clase'!$B$5:$B$102,1,0),X76+14),X76+7)))</f>
        <v/>
      </c>
    </row>
    <row r="77" spans="2:25">
      <c r="B77" s="290"/>
      <c r="J77" s="288" t="str">
        <f t="shared" si="1"/>
        <v/>
      </c>
      <c r="K77" s="289" t="str">
        <f>IF($H77="(en blanco)","",IF($H77="","",IFERROR(IF(VLOOKUP(H77+7,'Fechas de clase'!$B$5:$B$102,1,0),H77+14),H77+7)))</f>
        <v/>
      </c>
      <c r="L77" s="289" t="str">
        <f>IF($H77="(en blanco)","",IF($H77="","",IFERROR(IF(VLOOKUP(K77+7,'Fechas de clase'!$B$5:$B$102,1,0),K77+14),K77+7)))</f>
        <v/>
      </c>
      <c r="M77" s="289" t="str">
        <f>IF($H77="(en blanco)","",IF($H77="","",IFERROR(IF(VLOOKUP(L77+7,'Fechas de clase'!$B$5:$B$102,1,0),L77+14),L77+7)))</f>
        <v/>
      </c>
      <c r="N77" s="289" t="str">
        <f>IF($H77="(en blanco)","",IF($H77="","",IFERROR(IF(VLOOKUP(M77+7,'Fechas de clase'!$B$5:$B$102,1,0),M77+14),M77+7)))</f>
        <v/>
      </c>
      <c r="O77" s="289" t="str">
        <f>IF($H77="(en blanco)","",IF($H77="","",IFERROR(IF(VLOOKUP(N77+7,'Fechas de clase'!$B$5:$B$102,1,0),N77+14),N77+7)))</f>
        <v/>
      </c>
      <c r="P77" s="289" t="str">
        <f>IF($H77="(en blanco)","",IF($H77="","",IFERROR(IF(VLOOKUP(O77+7,'Fechas de clase'!$B$5:$B$102,1,0),O77+14),O77+7)))</f>
        <v/>
      </c>
      <c r="Q77" s="289" t="str">
        <f>IF($H77="(en blanco)","",IF($H77="","",IFERROR(IF(VLOOKUP(P77+7,'Fechas de clase'!$B$5:$B$102,1,0),P77+14),P77+7)))</f>
        <v/>
      </c>
      <c r="R77" s="289" t="str">
        <f>IF($H77="(en blanco)","",IF($H77="","",IFERROR(IF(VLOOKUP(Q77+7,'Fechas de clase'!$B$5:$B$102,1,0),Q77+14),Q77+7)))</f>
        <v/>
      </c>
      <c r="S77" s="289" t="str">
        <f>IF($H77="(en blanco)","",IF($H77="","",IFERROR(IF(VLOOKUP(R77+7,'Fechas de clase'!$B$5:$B$102,1,0),R77+14),R77+7)))</f>
        <v/>
      </c>
      <c r="T77" s="289" t="str">
        <f>IF($H77="(en blanco)","",IF($H77="","",IFERROR(IF(VLOOKUP(S77+7,'Fechas de clase'!$B$5:$B$102,1,0),S77+14),S77+7)))</f>
        <v/>
      </c>
      <c r="U77" s="289" t="str">
        <f>IF($H77="(en blanco)","",IF($H77="","",IFERROR(IF(VLOOKUP(T77+7,'Fechas de clase'!$B$5:$B$102,1,0),T77+14),T77+7)))</f>
        <v/>
      </c>
      <c r="V77" s="289" t="str">
        <f>IF($H77="(en blanco)","",IF($H77="","",IFERROR(IF(VLOOKUP(U77+7,'Fechas de clase'!$B$5:$B$102,1,0),U77+14),U77+7)))</f>
        <v/>
      </c>
      <c r="W77" s="289" t="str">
        <f>IF($H77="(en blanco)","",IF($H77="","",IFERROR(IF(VLOOKUP(V77+7,'Fechas de clase'!$B$5:$B$102,1,0),V77+14),V77+7)))</f>
        <v/>
      </c>
      <c r="X77" s="289" t="str">
        <f>IF($H77="(en blanco)","",IF($H77="","",IFERROR(IF(VLOOKUP(W77+7,'Fechas de clase'!$B$5:$B$102,1,0),W77+14),W77+7)))</f>
        <v/>
      </c>
      <c r="Y77" s="289" t="str">
        <f>IF($H77="(en blanco)","",IF($H77="","",IFERROR(IF(VLOOKUP(X77+7,'Fechas de clase'!$B$5:$B$102,1,0),X77+14),X77+7)))</f>
        <v/>
      </c>
    </row>
    <row r="78" spans="2:25">
      <c r="B78" s="290"/>
      <c r="J78" s="288" t="str">
        <f t="shared" si="1"/>
        <v/>
      </c>
      <c r="K78" s="289" t="str">
        <f>IF($H78="(en blanco)","",IF($H78="","",IFERROR(IF(VLOOKUP(H78+7,'Fechas de clase'!$B$5:$B$102,1,0),H78+14),H78+7)))</f>
        <v/>
      </c>
      <c r="L78" s="289" t="str">
        <f>IF($H78="(en blanco)","",IF($H78="","",IFERROR(IF(VLOOKUP(K78+7,'Fechas de clase'!$B$5:$B$102,1,0),K78+14),K78+7)))</f>
        <v/>
      </c>
      <c r="M78" s="289" t="str">
        <f>IF($H78="(en blanco)","",IF($H78="","",IFERROR(IF(VLOOKUP(L78+7,'Fechas de clase'!$B$5:$B$102,1,0),L78+14),L78+7)))</f>
        <v/>
      </c>
      <c r="N78" s="289" t="str">
        <f>IF($H78="(en blanco)","",IF($H78="","",IFERROR(IF(VLOOKUP(M78+7,'Fechas de clase'!$B$5:$B$102,1,0),M78+14),M78+7)))</f>
        <v/>
      </c>
      <c r="O78" s="289" t="str">
        <f>IF($H78="(en blanco)","",IF($H78="","",IFERROR(IF(VLOOKUP(N78+7,'Fechas de clase'!$B$5:$B$102,1,0),N78+14),N78+7)))</f>
        <v/>
      </c>
      <c r="P78" s="289" t="str">
        <f>IF($H78="(en blanco)","",IF($H78="","",IFERROR(IF(VLOOKUP(O78+7,'Fechas de clase'!$B$5:$B$102,1,0),O78+14),O78+7)))</f>
        <v/>
      </c>
      <c r="Q78" s="289" t="str">
        <f>IF($H78="(en blanco)","",IF($H78="","",IFERROR(IF(VLOOKUP(P78+7,'Fechas de clase'!$B$5:$B$102,1,0),P78+14),P78+7)))</f>
        <v/>
      </c>
      <c r="R78" s="289" t="str">
        <f>IF($H78="(en blanco)","",IF($H78="","",IFERROR(IF(VLOOKUP(Q78+7,'Fechas de clase'!$B$5:$B$102,1,0),Q78+14),Q78+7)))</f>
        <v/>
      </c>
      <c r="S78" s="289" t="str">
        <f>IF($H78="(en blanco)","",IF($H78="","",IFERROR(IF(VLOOKUP(R78+7,'Fechas de clase'!$B$5:$B$102,1,0),R78+14),R78+7)))</f>
        <v/>
      </c>
      <c r="T78" s="289" t="str">
        <f>IF($H78="(en blanco)","",IF($H78="","",IFERROR(IF(VLOOKUP(S78+7,'Fechas de clase'!$B$5:$B$102,1,0),S78+14),S78+7)))</f>
        <v/>
      </c>
      <c r="U78" s="289" t="str">
        <f>IF($H78="(en blanco)","",IF($H78="","",IFERROR(IF(VLOOKUP(T78+7,'Fechas de clase'!$B$5:$B$102,1,0),T78+14),T78+7)))</f>
        <v/>
      </c>
      <c r="V78" s="289" t="str">
        <f>IF($H78="(en blanco)","",IF($H78="","",IFERROR(IF(VLOOKUP(U78+7,'Fechas de clase'!$B$5:$B$102,1,0),U78+14),U78+7)))</f>
        <v/>
      </c>
      <c r="W78" s="289" t="str">
        <f>IF($H78="(en blanco)","",IF($H78="","",IFERROR(IF(VLOOKUP(V78+7,'Fechas de clase'!$B$5:$B$102,1,0),V78+14),V78+7)))</f>
        <v/>
      </c>
      <c r="X78" s="289" t="str">
        <f>IF($H78="(en blanco)","",IF($H78="","",IFERROR(IF(VLOOKUP(W78+7,'Fechas de clase'!$B$5:$B$102,1,0),W78+14),W78+7)))</f>
        <v/>
      </c>
      <c r="Y78" s="289" t="str">
        <f>IF($H78="(en blanco)","",IF($H78="","",IFERROR(IF(VLOOKUP(X78+7,'Fechas de clase'!$B$5:$B$102,1,0),X78+14),X78+7)))</f>
        <v/>
      </c>
    </row>
    <row r="79" spans="2:25">
      <c r="B79" s="290"/>
      <c r="J79" s="288" t="str">
        <f t="shared" si="1"/>
        <v/>
      </c>
      <c r="K79" s="289" t="str">
        <f>IF($H79="(en blanco)","",IF($H79="","",IFERROR(IF(VLOOKUP(H79+7,'Fechas de clase'!$B$5:$B$102,1,0),H79+14),H79+7)))</f>
        <v/>
      </c>
      <c r="L79" s="289" t="str">
        <f>IF($H79="(en blanco)","",IF($H79="","",IFERROR(IF(VLOOKUP(K79+7,'Fechas de clase'!$B$5:$B$102,1,0),K79+14),K79+7)))</f>
        <v/>
      </c>
      <c r="M79" s="289" t="str">
        <f>IF($H79="(en blanco)","",IF($H79="","",IFERROR(IF(VLOOKUP(L79+7,'Fechas de clase'!$B$5:$B$102,1,0),L79+14),L79+7)))</f>
        <v/>
      </c>
      <c r="N79" s="289" t="str">
        <f>IF($H79="(en blanco)","",IF($H79="","",IFERROR(IF(VLOOKUP(M79+7,'Fechas de clase'!$B$5:$B$102,1,0),M79+14),M79+7)))</f>
        <v/>
      </c>
      <c r="O79" s="289" t="str">
        <f>IF($H79="(en blanco)","",IF($H79="","",IFERROR(IF(VLOOKUP(N79+7,'Fechas de clase'!$B$5:$B$102,1,0),N79+14),N79+7)))</f>
        <v/>
      </c>
      <c r="P79" s="289" t="str">
        <f>IF($H79="(en blanco)","",IF($H79="","",IFERROR(IF(VLOOKUP(O79+7,'Fechas de clase'!$B$5:$B$102,1,0),O79+14),O79+7)))</f>
        <v/>
      </c>
      <c r="Q79" s="289" t="str">
        <f>IF($H79="(en blanco)","",IF($H79="","",IFERROR(IF(VLOOKUP(P79+7,'Fechas de clase'!$B$5:$B$102,1,0),P79+14),P79+7)))</f>
        <v/>
      </c>
      <c r="R79" s="289" t="str">
        <f>IF($H79="(en blanco)","",IF($H79="","",IFERROR(IF(VLOOKUP(Q79+7,'Fechas de clase'!$B$5:$B$102,1,0),Q79+14),Q79+7)))</f>
        <v/>
      </c>
      <c r="S79" s="289" t="str">
        <f>IF($H79="(en blanco)","",IF($H79="","",IFERROR(IF(VLOOKUP(R79+7,'Fechas de clase'!$B$5:$B$102,1,0),R79+14),R79+7)))</f>
        <v/>
      </c>
      <c r="T79" s="289" t="str">
        <f>IF($H79="(en blanco)","",IF($H79="","",IFERROR(IF(VLOOKUP(S79+7,'Fechas de clase'!$B$5:$B$102,1,0),S79+14),S79+7)))</f>
        <v/>
      </c>
      <c r="U79" s="289" t="str">
        <f>IF($H79="(en blanco)","",IF($H79="","",IFERROR(IF(VLOOKUP(T79+7,'Fechas de clase'!$B$5:$B$102,1,0),T79+14),T79+7)))</f>
        <v/>
      </c>
      <c r="V79" s="289" t="str">
        <f>IF($H79="(en blanco)","",IF($H79="","",IFERROR(IF(VLOOKUP(U79+7,'Fechas de clase'!$B$5:$B$102,1,0),U79+14),U79+7)))</f>
        <v/>
      </c>
      <c r="W79" s="289" t="str">
        <f>IF($H79="(en blanco)","",IF($H79="","",IFERROR(IF(VLOOKUP(V79+7,'Fechas de clase'!$B$5:$B$102,1,0),V79+14),V79+7)))</f>
        <v/>
      </c>
      <c r="X79" s="289" t="str">
        <f>IF($H79="(en blanco)","",IF($H79="","",IFERROR(IF(VLOOKUP(W79+7,'Fechas de clase'!$B$5:$B$102,1,0),W79+14),W79+7)))</f>
        <v/>
      </c>
      <c r="Y79" s="289" t="str">
        <f>IF($H79="(en blanco)","",IF($H79="","",IFERROR(IF(VLOOKUP(X79+7,'Fechas de clase'!$B$5:$B$102,1,0),X79+14),X79+7)))</f>
        <v/>
      </c>
    </row>
    <row r="80" spans="2:25">
      <c r="B80" s="290"/>
      <c r="J80" s="288" t="str">
        <f t="shared" si="1"/>
        <v/>
      </c>
      <c r="K80" s="289" t="str">
        <f>IF($H80="(en blanco)","",IF($H80="","",IFERROR(IF(VLOOKUP(H80+7,'Fechas de clase'!$B$5:$B$102,1,0),H80+14),H80+7)))</f>
        <v/>
      </c>
      <c r="L80" s="289" t="str">
        <f>IF($H80="(en blanco)","",IF($H80="","",IFERROR(IF(VLOOKUP(K80+7,'Fechas de clase'!$B$5:$B$102,1,0),K80+14),K80+7)))</f>
        <v/>
      </c>
      <c r="M80" s="289" t="str">
        <f>IF($H80="(en blanco)","",IF($H80="","",IFERROR(IF(VLOOKUP(L80+7,'Fechas de clase'!$B$5:$B$102,1,0),L80+14),L80+7)))</f>
        <v/>
      </c>
      <c r="N80" s="289" t="str">
        <f>IF($H80="(en blanco)","",IF($H80="","",IFERROR(IF(VLOOKUP(M80+7,'Fechas de clase'!$B$5:$B$102,1,0),M80+14),M80+7)))</f>
        <v/>
      </c>
      <c r="O80" s="289" t="str">
        <f>IF($H80="(en blanco)","",IF($H80="","",IFERROR(IF(VLOOKUP(N80+7,'Fechas de clase'!$B$5:$B$102,1,0),N80+14),N80+7)))</f>
        <v/>
      </c>
      <c r="P80" s="289" t="str">
        <f>IF($H80="(en blanco)","",IF($H80="","",IFERROR(IF(VLOOKUP(O80+7,'Fechas de clase'!$B$5:$B$102,1,0),O80+14),O80+7)))</f>
        <v/>
      </c>
      <c r="Q80" s="289" t="str">
        <f>IF($H80="(en blanco)","",IF($H80="","",IFERROR(IF(VLOOKUP(P80+7,'Fechas de clase'!$B$5:$B$102,1,0),P80+14),P80+7)))</f>
        <v/>
      </c>
      <c r="R80" s="289" t="str">
        <f>IF($H80="(en blanco)","",IF($H80="","",IFERROR(IF(VLOOKUP(Q80+7,'Fechas de clase'!$B$5:$B$102,1,0),Q80+14),Q80+7)))</f>
        <v/>
      </c>
      <c r="S80" s="289" t="str">
        <f>IF($H80="(en blanco)","",IF($H80="","",IFERROR(IF(VLOOKUP(R80+7,'Fechas de clase'!$B$5:$B$102,1,0),R80+14),R80+7)))</f>
        <v/>
      </c>
      <c r="T80" s="289" t="str">
        <f>IF($H80="(en blanco)","",IF($H80="","",IFERROR(IF(VLOOKUP(S80+7,'Fechas de clase'!$B$5:$B$102,1,0),S80+14),S80+7)))</f>
        <v/>
      </c>
      <c r="U80" s="289" t="str">
        <f>IF($H80="(en blanco)","",IF($H80="","",IFERROR(IF(VLOOKUP(T80+7,'Fechas de clase'!$B$5:$B$102,1,0),T80+14),T80+7)))</f>
        <v/>
      </c>
      <c r="V80" s="289" t="str">
        <f>IF($H80="(en blanco)","",IF($H80="","",IFERROR(IF(VLOOKUP(U80+7,'Fechas de clase'!$B$5:$B$102,1,0),U80+14),U80+7)))</f>
        <v/>
      </c>
      <c r="W80" s="289" t="str">
        <f>IF($H80="(en blanco)","",IF($H80="","",IFERROR(IF(VLOOKUP(V80+7,'Fechas de clase'!$B$5:$B$102,1,0),V80+14),V80+7)))</f>
        <v/>
      </c>
      <c r="X80" s="289" t="str">
        <f>IF($H80="(en blanco)","",IF($H80="","",IFERROR(IF(VLOOKUP(W80+7,'Fechas de clase'!$B$5:$B$102,1,0),W80+14),W80+7)))</f>
        <v/>
      </c>
      <c r="Y80" s="289" t="str">
        <f>IF($H80="(en blanco)","",IF($H80="","",IFERROR(IF(VLOOKUP(X80+7,'Fechas de clase'!$B$5:$B$102,1,0),X80+14),X80+7)))</f>
        <v/>
      </c>
    </row>
    <row r="81" spans="2:25">
      <c r="B81" s="290"/>
      <c r="J81" s="288" t="str">
        <f t="shared" si="1"/>
        <v/>
      </c>
      <c r="K81" s="289" t="str">
        <f>IF($H81="(en blanco)","",IF($H81="","",IFERROR(IF(VLOOKUP(H81+7,'Fechas de clase'!$B$5:$B$102,1,0),H81+14),H81+7)))</f>
        <v/>
      </c>
      <c r="L81" s="289" t="str">
        <f>IF($H81="(en blanco)","",IF($H81="","",IFERROR(IF(VLOOKUP(K81+7,'Fechas de clase'!$B$5:$B$102,1,0),K81+14),K81+7)))</f>
        <v/>
      </c>
      <c r="M81" s="289" t="str">
        <f>IF($H81="(en blanco)","",IF($H81="","",IFERROR(IF(VLOOKUP(L81+7,'Fechas de clase'!$B$5:$B$102,1,0),L81+14),L81+7)))</f>
        <v/>
      </c>
      <c r="N81" s="289" t="str">
        <f>IF($H81="(en blanco)","",IF($H81="","",IFERROR(IF(VLOOKUP(M81+7,'Fechas de clase'!$B$5:$B$102,1,0),M81+14),M81+7)))</f>
        <v/>
      </c>
      <c r="O81" s="289" t="str">
        <f>IF($H81="(en blanco)","",IF($H81="","",IFERROR(IF(VLOOKUP(N81+7,'Fechas de clase'!$B$5:$B$102,1,0),N81+14),N81+7)))</f>
        <v/>
      </c>
      <c r="P81" s="289" t="str">
        <f>IF($H81="(en blanco)","",IF($H81="","",IFERROR(IF(VLOOKUP(O81+7,'Fechas de clase'!$B$5:$B$102,1,0),O81+14),O81+7)))</f>
        <v/>
      </c>
      <c r="Q81" s="289" t="str">
        <f>IF($H81="(en blanco)","",IF($H81="","",IFERROR(IF(VLOOKUP(P81+7,'Fechas de clase'!$B$5:$B$102,1,0),P81+14),P81+7)))</f>
        <v/>
      </c>
      <c r="R81" s="289" t="str">
        <f>IF($H81="(en blanco)","",IF($H81="","",IFERROR(IF(VLOOKUP(Q81+7,'Fechas de clase'!$B$5:$B$102,1,0),Q81+14),Q81+7)))</f>
        <v/>
      </c>
      <c r="S81" s="289" t="str">
        <f>IF($H81="(en blanco)","",IF($H81="","",IFERROR(IF(VLOOKUP(R81+7,'Fechas de clase'!$B$5:$B$102,1,0),R81+14),R81+7)))</f>
        <v/>
      </c>
      <c r="T81" s="289" t="str">
        <f>IF($H81="(en blanco)","",IF($H81="","",IFERROR(IF(VLOOKUP(S81+7,'Fechas de clase'!$B$5:$B$102,1,0),S81+14),S81+7)))</f>
        <v/>
      </c>
      <c r="U81" s="289" t="str">
        <f>IF($H81="(en blanco)","",IF($H81="","",IFERROR(IF(VLOOKUP(T81+7,'Fechas de clase'!$B$5:$B$102,1,0),T81+14),T81+7)))</f>
        <v/>
      </c>
      <c r="V81" s="289" t="str">
        <f>IF($H81="(en blanco)","",IF($H81="","",IFERROR(IF(VLOOKUP(U81+7,'Fechas de clase'!$B$5:$B$102,1,0),U81+14),U81+7)))</f>
        <v/>
      </c>
      <c r="W81" s="289" t="str">
        <f>IF($H81="(en blanco)","",IF($H81="","",IFERROR(IF(VLOOKUP(V81+7,'Fechas de clase'!$B$5:$B$102,1,0),V81+14),V81+7)))</f>
        <v/>
      </c>
      <c r="X81" s="289" t="str">
        <f>IF($H81="(en blanco)","",IF($H81="","",IFERROR(IF(VLOOKUP(W81+7,'Fechas de clase'!$B$5:$B$102,1,0),W81+14),W81+7)))</f>
        <v/>
      </c>
      <c r="Y81" s="289" t="str">
        <f>IF($H81="(en blanco)","",IF($H81="","",IFERROR(IF(VLOOKUP(X81+7,'Fechas de clase'!$B$5:$B$102,1,0),X81+14),X81+7)))</f>
        <v/>
      </c>
    </row>
    <row r="82" spans="2:25">
      <c r="B82" s="290"/>
      <c r="J82" s="288" t="str">
        <f t="shared" si="1"/>
        <v/>
      </c>
      <c r="K82" s="289" t="str">
        <f>IF($H82="(en blanco)","",IF($H82="","",IFERROR(IF(VLOOKUP(H82+7,'Fechas de clase'!$B$5:$B$102,1,0),H82+14),H82+7)))</f>
        <v/>
      </c>
      <c r="L82" s="289" t="str">
        <f>IF($H82="(en blanco)","",IF($H82="","",IFERROR(IF(VLOOKUP(K82+7,'Fechas de clase'!$B$5:$B$102,1,0),K82+14),K82+7)))</f>
        <v/>
      </c>
      <c r="M82" s="289" t="str">
        <f>IF($H82="(en blanco)","",IF($H82="","",IFERROR(IF(VLOOKUP(L82+7,'Fechas de clase'!$B$5:$B$102,1,0),L82+14),L82+7)))</f>
        <v/>
      </c>
      <c r="N82" s="289" t="str">
        <f>IF($H82="(en blanco)","",IF($H82="","",IFERROR(IF(VLOOKUP(M82+7,'Fechas de clase'!$B$5:$B$102,1,0),M82+14),M82+7)))</f>
        <v/>
      </c>
      <c r="O82" s="289" t="str">
        <f>IF($H82="(en blanco)","",IF($H82="","",IFERROR(IF(VLOOKUP(N82+7,'Fechas de clase'!$B$5:$B$102,1,0),N82+14),N82+7)))</f>
        <v/>
      </c>
      <c r="P82" s="289" t="str">
        <f>IF($H82="(en blanco)","",IF($H82="","",IFERROR(IF(VLOOKUP(O82+7,'Fechas de clase'!$B$5:$B$102,1,0),O82+14),O82+7)))</f>
        <v/>
      </c>
      <c r="Q82" s="289" t="str">
        <f>IF($H82="(en blanco)","",IF($H82="","",IFERROR(IF(VLOOKUP(P82+7,'Fechas de clase'!$B$5:$B$102,1,0),P82+14),P82+7)))</f>
        <v/>
      </c>
      <c r="R82" s="289" t="str">
        <f>IF($H82="(en blanco)","",IF($H82="","",IFERROR(IF(VLOOKUP(Q82+7,'Fechas de clase'!$B$5:$B$102,1,0),Q82+14),Q82+7)))</f>
        <v/>
      </c>
      <c r="S82" s="289" t="str">
        <f>IF($H82="(en blanco)","",IF($H82="","",IFERROR(IF(VLOOKUP(R82+7,'Fechas de clase'!$B$5:$B$102,1,0),R82+14),R82+7)))</f>
        <v/>
      </c>
      <c r="T82" s="289" t="str">
        <f>IF($H82="(en blanco)","",IF($H82="","",IFERROR(IF(VLOOKUP(S82+7,'Fechas de clase'!$B$5:$B$102,1,0),S82+14),S82+7)))</f>
        <v/>
      </c>
      <c r="U82" s="289" t="str">
        <f>IF($H82="(en blanco)","",IF($H82="","",IFERROR(IF(VLOOKUP(T82+7,'Fechas de clase'!$B$5:$B$102,1,0),T82+14),T82+7)))</f>
        <v/>
      </c>
      <c r="V82" s="289" t="str">
        <f>IF($H82="(en blanco)","",IF($H82="","",IFERROR(IF(VLOOKUP(U82+7,'Fechas de clase'!$B$5:$B$102,1,0),U82+14),U82+7)))</f>
        <v/>
      </c>
      <c r="W82" s="289" t="str">
        <f>IF($H82="(en blanco)","",IF($H82="","",IFERROR(IF(VLOOKUP(V82+7,'Fechas de clase'!$B$5:$B$102,1,0),V82+14),V82+7)))</f>
        <v/>
      </c>
      <c r="X82" s="289" t="str">
        <f>IF($H82="(en blanco)","",IF($H82="","",IFERROR(IF(VLOOKUP(W82+7,'Fechas de clase'!$B$5:$B$102,1,0),W82+14),W82+7)))</f>
        <v/>
      </c>
      <c r="Y82" s="289" t="str">
        <f>IF($H82="(en blanco)","",IF($H82="","",IFERROR(IF(VLOOKUP(X82+7,'Fechas de clase'!$B$5:$B$102,1,0),X82+14),X82+7)))</f>
        <v/>
      </c>
    </row>
    <row r="83" spans="2:25">
      <c r="B83" s="290"/>
      <c r="J83" s="288" t="str">
        <f t="shared" si="1"/>
        <v/>
      </c>
      <c r="K83" s="289" t="str">
        <f>IF($H83="(en blanco)","",IF($H83="","",IFERROR(IF(VLOOKUP(H83+7,'Fechas de clase'!$B$5:$B$102,1,0),H83+14),H83+7)))</f>
        <v/>
      </c>
      <c r="L83" s="289" t="str">
        <f>IF($H83="(en blanco)","",IF($H83="","",IFERROR(IF(VLOOKUP(K83+7,'Fechas de clase'!$B$5:$B$102,1,0),K83+14),K83+7)))</f>
        <v/>
      </c>
      <c r="M83" s="289" t="str">
        <f>IF($H83="(en blanco)","",IF($H83="","",IFERROR(IF(VLOOKUP(L83+7,'Fechas de clase'!$B$5:$B$102,1,0),L83+14),L83+7)))</f>
        <v/>
      </c>
      <c r="N83" s="289" t="str">
        <f>IF($H83="(en blanco)","",IF($H83="","",IFERROR(IF(VLOOKUP(M83+7,'Fechas de clase'!$B$5:$B$102,1,0),M83+14),M83+7)))</f>
        <v/>
      </c>
      <c r="O83" s="289" t="str">
        <f>IF($H83="(en blanco)","",IF($H83="","",IFERROR(IF(VLOOKUP(N83+7,'Fechas de clase'!$B$5:$B$102,1,0),N83+14),N83+7)))</f>
        <v/>
      </c>
      <c r="P83" s="289" t="str">
        <f>IF($H83="(en blanco)","",IF($H83="","",IFERROR(IF(VLOOKUP(O83+7,'Fechas de clase'!$B$5:$B$102,1,0),O83+14),O83+7)))</f>
        <v/>
      </c>
      <c r="Q83" s="289" t="str">
        <f>IF($H83="(en blanco)","",IF($H83="","",IFERROR(IF(VLOOKUP(P83+7,'Fechas de clase'!$B$5:$B$102,1,0),P83+14),P83+7)))</f>
        <v/>
      </c>
      <c r="R83" s="289" t="str">
        <f>IF($H83="(en blanco)","",IF($H83="","",IFERROR(IF(VLOOKUP(Q83+7,'Fechas de clase'!$B$5:$B$102,1,0),Q83+14),Q83+7)))</f>
        <v/>
      </c>
      <c r="S83" s="289" t="str">
        <f>IF($H83="(en blanco)","",IF($H83="","",IFERROR(IF(VLOOKUP(R83+7,'Fechas de clase'!$B$5:$B$102,1,0),R83+14),R83+7)))</f>
        <v/>
      </c>
      <c r="T83" s="289" t="str">
        <f>IF($H83="(en blanco)","",IF($H83="","",IFERROR(IF(VLOOKUP(S83+7,'Fechas de clase'!$B$5:$B$102,1,0),S83+14),S83+7)))</f>
        <v/>
      </c>
      <c r="U83" s="289" t="str">
        <f>IF($H83="(en blanco)","",IF($H83="","",IFERROR(IF(VLOOKUP(T83+7,'Fechas de clase'!$B$5:$B$102,1,0),T83+14),T83+7)))</f>
        <v/>
      </c>
      <c r="V83" s="289" t="str">
        <f>IF($H83="(en blanco)","",IF($H83="","",IFERROR(IF(VLOOKUP(U83+7,'Fechas de clase'!$B$5:$B$102,1,0),U83+14),U83+7)))</f>
        <v/>
      </c>
      <c r="W83" s="289" t="str">
        <f>IF($H83="(en blanco)","",IF($H83="","",IFERROR(IF(VLOOKUP(V83+7,'Fechas de clase'!$B$5:$B$102,1,0),V83+14),V83+7)))</f>
        <v/>
      </c>
      <c r="X83" s="289" t="str">
        <f>IF($H83="(en blanco)","",IF($H83="","",IFERROR(IF(VLOOKUP(W83+7,'Fechas de clase'!$B$5:$B$102,1,0),W83+14),W83+7)))</f>
        <v/>
      </c>
      <c r="Y83" s="289" t="str">
        <f>IF($H83="(en blanco)","",IF($H83="","",IFERROR(IF(VLOOKUP(X83+7,'Fechas de clase'!$B$5:$B$102,1,0),X83+14),X83+7)))</f>
        <v/>
      </c>
    </row>
    <row r="84" spans="2:25">
      <c r="B84" s="290"/>
      <c r="J84" s="288" t="str">
        <f t="shared" si="1"/>
        <v/>
      </c>
      <c r="K84" s="289" t="str">
        <f>IF($H84="(en blanco)","",IF($H84="","",IFERROR(IF(VLOOKUP(H84+7,'Fechas de clase'!$B$5:$B$102,1,0),H84+14),H84+7)))</f>
        <v/>
      </c>
      <c r="L84" s="289" t="str">
        <f>IF($H84="(en blanco)","",IF($H84="","",IFERROR(IF(VLOOKUP(K84+7,'Fechas de clase'!$B$5:$B$102,1,0),K84+14),K84+7)))</f>
        <v/>
      </c>
      <c r="M84" s="289" t="str">
        <f>IF($H84="(en blanco)","",IF($H84="","",IFERROR(IF(VLOOKUP(L84+7,'Fechas de clase'!$B$5:$B$102,1,0),L84+14),L84+7)))</f>
        <v/>
      </c>
      <c r="N84" s="289" t="str">
        <f>IF($H84="(en blanco)","",IF($H84="","",IFERROR(IF(VLOOKUP(M84+7,'Fechas de clase'!$B$5:$B$102,1,0),M84+14),M84+7)))</f>
        <v/>
      </c>
      <c r="O84" s="289" t="str">
        <f>IF($H84="(en blanco)","",IF($H84="","",IFERROR(IF(VLOOKUP(N84+7,'Fechas de clase'!$B$5:$B$102,1,0),N84+14),N84+7)))</f>
        <v/>
      </c>
      <c r="P84" s="289" t="str">
        <f>IF($H84="(en blanco)","",IF($H84="","",IFERROR(IF(VLOOKUP(O84+7,'Fechas de clase'!$B$5:$B$102,1,0),O84+14),O84+7)))</f>
        <v/>
      </c>
      <c r="Q84" s="289" t="str">
        <f>IF($H84="(en blanco)","",IF($H84="","",IFERROR(IF(VLOOKUP(P84+7,'Fechas de clase'!$B$5:$B$102,1,0),P84+14),P84+7)))</f>
        <v/>
      </c>
      <c r="R84" s="289" t="str">
        <f>IF($H84="(en blanco)","",IF($H84="","",IFERROR(IF(VLOOKUP(Q84+7,'Fechas de clase'!$B$5:$B$102,1,0),Q84+14),Q84+7)))</f>
        <v/>
      </c>
      <c r="S84" s="289" t="str">
        <f>IF($H84="(en blanco)","",IF($H84="","",IFERROR(IF(VLOOKUP(R84+7,'Fechas de clase'!$B$5:$B$102,1,0),R84+14),R84+7)))</f>
        <v/>
      </c>
      <c r="T84" s="289" t="str">
        <f>IF($H84="(en blanco)","",IF($H84="","",IFERROR(IF(VLOOKUP(S84+7,'Fechas de clase'!$B$5:$B$102,1,0),S84+14),S84+7)))</f>
        <v/>
      </c>
      <c r="U84" s="289" t="str">
        <f>IF($H84="(en blanco)","",IF($H84="","",IFERROR(IF(VLOOKUP(T84+7,'Fechas de clase'!$B$5:$B$102,1,0),T84+14),T84+7)))</f>
        <v/>
      </c>
      <c r="V84" s="289" t="str">
        <f>IF($H84="(en blanco)","",IF($H84="","",IFERROR(IF(VLOOKUP(U84+7,'Fechas de clase'!$B$5:$B$102,1,0),U84+14),U84+7)))</f>
        <v/>
      </c>
      <c r="W84" s="289" t="str">
        <f>IF($H84="(en blanco)","",IF($H84="","",IFERROR(IF(VLOOKUP(V84+7,'Fechas de clase'!$B$5:$B$102,1,0),V84+14),V84+7)))</f>
        <v/>
      </c>
      <c r="X84" s="289" t="str">
        <f>IF($H84="(en blanco)","",IF($H84="","",IFERROR(IF(VLOOKUP(W84+7,'Fechas de clase'!$B$5:$B$102,1,0),W84+14),W84+7)))</f>
        <v/>
      </c>
      <c r="Y84" s="289" t="str">
        <f>IF($H84="(en blanco)","",IF($H84="","",IFERROR(IF(VLOOKUP(X84+7,'Fechas de clase'!$B$5:$B$102,1,0),X84+14),X84+7)))</f>
        <v/>
      </c>
    </row>
    <row r="85" spans="2:25">
      <c r="B85" s="290"/>
      <c r="J85" s="288" t="str">
        <f t="shared" si="1"/>
        <v/>
      </c>
      <c r="K85" s="289" t="str">
        <f>IF($H85="(en blanco)","",IF($H85="","",IFERROR(IF(VLOOKUP(H85+7,'Fechas de clase'!$B$5:$B$102,1,0),H85+14),H85+7)))</f>
        <v/>
      </c>
      <c r="L85" s="289" t="str">
        <f>IF($H85="(en blanco)","",IF($H85="","",IFERROR(IF(VLOOKUP(K85+7,'Fechas de clase'!$B$5:$B$102,1,0),K85+14),K85+7)))</f>
        <v/>
      </c>
      <c r="M85" s="289" t="str">
        <f>IF($H85="(en blanco)","",IF($H85="","",IFERROR(IF(VLOOKUP(L85+7,'Fechas de clase'!$B$5:$B$102,1,0),L85+14),L85+7)))</f>
        <v/>
      </c>
      <c r="N85" s="289" t="str">
        <f>IF($H85="(en blanco)","",IF($H85="","",IFERROR(IF(VLOOKUP(M85+7,'Fechas de clase'!$B$5:$B$102,1,0),M85+14),M85+7)))</f>
        <v/>
      </c>
      <c r="O85" s="289" t="str">
        <f>IF($H85="(en blanco)","",IF($H85="","",IFERROR(IF(VLOOKUP(N85+7,'Fechas de clase'!$B$5:$B$102,1,0),N85+14),N85+7)))</f>
        <v/>
      </c>
      <c r="P85" s="289" t="str">
        <f>IF($H85="(en blanco)","",IF($H85="","",IFERROR(IF(VLOOKUP(O85+7,'Fechas de clase'!$B$5:$B$102,1,0),O85+14),O85+7)))</f>
        <v/>
      </c>
      <c r="Q85" s="289" t="str">
        <f>IF($H85="(en blanco)","",IF($H85="","",IFERROR(IF(VLOOKUP(P85+7,'Fechas de clase'!$B$5:$B$102,1,0),P85+14),P85+7)))</f>
        <v/>
      </c>
      <c r="R85" s="289" t="str">
        <f>IF($H85="(en blanco)","",IF($H85="","",IFERROR(IF(VLOOKUP(Q85+7,'Fechas de clase'!$B$5:$B$102,1,0),Q85+14),Q85+7)))</f>
        <v/>
      </c>
      <c r="S85" s="289" t="str">
        <f>IF($H85="(en blanco)","",IF($H85="","",IFERROR(IF(VLOOKUP(R85+7,'Fechas de clase'!$B$5:$B$102,1,0),R85+14),R85+7)))</f>
        <v/>
      </c>
      <c r="T85" s="289" t="str">
        <f>IF($H85="(en blanco)","",IF($H85="","",IFERROR(IF(VLOOKUP(S85+7,'Fechas de clase'!$B$5:$B$102,1,0),S85+14),S85+7)))</f>
        <v/>
      </c>
      <c r="U85" s="289" t="str">
        <f>IF($H85="(en blanco)","",IF($H85="","",IFERROR(IF(VLOOKUP(T85+7,'Fechas de clase'!$B$5:$B$102,1,0),T85+14),T85+7)))</f>
        <v/>
      </c>
      <c r="V85" s="289" t="str">
        <f>IF($H85="(en blanco)","",IF($H85="","",IFERROR(IF(VLOOKUP(U85+7,'Fechas de clase'!$B$5:$B$102,1,0),U85+14),U85+7)))</f>
        <v/>
      </c>
      <c r="W85" s="289" t="str">
        <f>IF($H85="(en blanco)","",IF($H85="","",IFERROR(IF(VLOOKUP(V85+7,'Fechas de clase'!$B$5:$B$102,1,0),V85+14),V85+7)))</f>
        <v/>
      </c>
      <c r="X85" s="289" t="str">
        <f>IF($H85="(en blanco)","",IF($H85="","",IFERROR(IF(VLOOKUP(W85+7,'Fechas de clase'!$B$5:$B$102,1,0),W85+14),W85+7)))</f>
        <v/>
      </c>
      <c r="Y85" s="289" t="str">
        <f>IF($H85="(en blanco)","",IF($H85="","",IFERROR(IF(VLOOKUP(X85+7,'Fechas de clase'!$B$5:$B$102,1,0),X85+14),X85+7)))</f>
        <v/>
      </c>
    </row>
    <row r="86" spans="2:25">
      <c r="B86" s="290"/>
      <c r="J86" s="288" t="str">
        <f t="shared" si="1"/>
        <v/>
      </c>
      <c r="K86" s="289" t="str">
        <f>IF($H86="(en blanco)","",IF($H86="","",IFERROR(IF(VLOOKUP(H86+7,'Fechas de clase'!$B$5:$B$102,1,0),H86+14),H86+7)))</f>
        <v/>
      </c>
      <c r="L86" s="289" t="str">
        <f>IF($H86="(en blanco)","",IF($H86="","",IFERROR(IF(VLOOKUP(K86+7,'Fechas de clase'!$B$5:$B$102,1,0),K86+14),K86+7)))</f>
        <v/>
      </c>
      <c r="M86" s="289" t="str">
        <f>IF($H86="(en blanco)","",IF($H86="","",IFERROR(IF(VLOOKUP(L86+7,'Fechas de clase'!$B$5:$B$102,1,0),L86+14),L86+7)))</f>
        <v/>
      </c>
      <c r="N86" s="289" t="str">
        <f>IF($H86="(en blanco)","",IF($H86="","",IFERROR(IF(VLOOKUP(M86+7,'Fechas de clase'!$B$5:$B$102,1,0),M86+14),M86+7)))</f>
        <v/>
      </c>
      <c r="O86" s="289" t="str">
        <f>IF($H86="(en blanco)","",IF($H86="","",IFERROR(IF(VLOOKUP(N86+7,'Fechas de clase'!$B$5:$B$102,1,0),N86+14),N86+7)))</f>
        <v/>
      </c>
      <c r="P86" s="289" t="str">
        <f>IF($H86="(en blanco)","",IF($H86="","",IFERROR(IF(VLOOKUP(O86+7,'Fechas de clase'!$B$5:$B$102,1,0),O86+14),O86+7)))</f>
        <v/>
      </c>
      <c r="Q86" s="289" t="str">
        <f>IF($H86="(en blanco)","",IF($H86="","",IFERROR(IF(VLOOKUP(P86+7,'Fechas de clase'!$B$5:$B$102,1,0),P86+14),P86+7)))</f>
        <v/>
      </c>
      <c r="R86" s="289" t="str">
        <f>IF($H86="(en blanco)","",IF($H86="","",IFERROR(IF(VLOOKUP(Q86+7,'Fechas de clase'!$B$5:$B$102,1,0),Q86+14),Q86+7)))</f>
        <v/>
      </c>
      <c r="S86" s="289" t="str">
        <f>IF($H86="(en blanco)","",IF($H86="","",IFERROR(IF(VLOOKUP(R86+7,'Fechas de clase'!$B$5:$B$102,1,0),R86+14),R86+7)))</f>
        <v/>
      </c>
      <c r="T86" s="289" t="str">
        <f>IF($H86="(en blanco)","",IF($H86="","",IFERROR(IF(VLOOKUP(S86+7,'Fechas de clase'!$B$5:$B$102,1,0),S86+14),S86+7)))</f>
        <v/>
      </c>
      <c r="U86" s="289" t="str">
        <f>IF($H86="(en blanco)","",IF($H86="","",IFERROR(IF(VLOOKUP(T86+7,'Fechas de clase'!$B$5:$B$102,1,0),T86+14),T86+7)))</f>
        <v/>
      </c>
      <c r="V86" s="289" t="str">
        <f>IF($H86="(en blanco)","",IF($H86="","",IFERROR(IF(VLOOKUP(U86+7,'Fechas de clase'!$B$5:$B$102,1,0),U86+14),U86+7)))</f>
        <v/>
      </c>
      <c r="W86" s="289" t="str">
        <f>IF($H86="(en blanco)","",IF($H86="","",IFERROR(IF(VLOOKUP(V86+7,'Fechas de clase'!$B$5:$B$102,1,0),V86+14),V86+7)))</f>
        <v/>
      </c>
      <c r="X86" s="289" t="str">
        <f>IF($H86="(en blanco)","",IF($H86="","",IFERROR(IF(VLOOKUP(W86+7,'Fechas de clase'!$B$5:$B$102,1,0),W86+14),W86+7)))</f>
        <v/>
      </c>
      <c r="Y86" s="289" t="str">
        <f>IF($H86="(en blanco)","",IF($H86="","",IFERROR(IF(VLOOKUP(X86+7,'Fechas de clase'!$B$5:$B$102,1,0),X86+14),X86+7)))</f>
        <v/>
      </c>
    </row>
    <row r="87" spans="2:25">
      <c r="B87" s="290"/>
      <c r="J87" s="288" t="str">
        <f t="shared" si="1"/>
        <v/>
      </c>
      <c r="K87" s="289" t="str">
        <f>IF($H87="(en blanco)","",IF($H87="","",IFERROR(IF(VLOOKUP(H87+7,'Fechas de clase'!$B$5:$B$102,1,0),H87+14),H87+7)))</f>
        <v/>
      </c>
      <c r="L87" s="289" t="str">
        <f>IF($H87="(en blanco)","",IF($H87="","",IFERROR(IF(VLOOKUP(K87+7,'Fechas de clase'!$B$5:$B$102,1,0),K87+14),K87+7)))</f>
        <v/>
      </c>
      <c r="M87" s="289" t="str">
        <f>IF($H87="(en blanco)","",IF($H87="","",IFERROR(IF(VLOOKUP(L87+7,'Fechas de clase'!$B$5:$B$102,1,0),L87+14),L87+7)))</f>
        <v/>
      </c>
      <c r="N87" s="289" t="str">
        <f>IF($H87="(en blanco)","",IF($H87="","",IFERROR(IF(VLOOKUP(M87+7,'Fechas de clase'!$B$5:$B$102,1,0),M87+14),M87+7)))</f>
        <v/>
      </c>
      <c r="O87" s="289" t="str">
        <f>IF($H87="(en blanco)","",IF($H87="","",IFERROR(IF(VLOOKUP(N87+7,'Fechas de clase'!$B$5:$B$102,1,0),N87+14),N87+7)))</f>
        <v/>
      </c>
      <c r="P87" s="289" t="str">
        <f>IF($H87="(en blanco)","",IF($H87="","",IFERROR(IF(VLOOKUP(O87+7,'Fechas de clase'!$B$5:$B$102,1,0),O87+14),O87+7)))</f>
        <v/>
      </c>
      <c r="Q87" s="289" t="str">
        <f>IF($H87="(en blanco)","",IF($H87="","",IFERROR(IF(VLOOKUP(P87+7,'Fechas de clase'!$B$5:$B$102,1,0),P87+14),P87+7)))</f>
        <v/>
      </c>
      <c r="R87" s="289" t="str">
        <f>IF($H87="(en blanco)","",IF($H87="","",IFERROR(IF(VLOOKUP(Q87+7,'Fechas de clase'!$B$5:$B$102,1,0),Q87+14),Q87+7)))</f>
        <v/>
      </c>
      <c r="S87" s="289" t="str">
        <f>IF($H87="(en blanco)","",IF($H87="","",IFERROR(IF(VLOOKUP(R87+7,'Fechas de clase'!$B$5:$B$102,1,0),R87+14),R87+7)))</f>
        <v/>
      </c>
      <c r="T87" s="289" t="str">
        <f>IF($H87="(en blanco)","",IF($H87="","",IFERROR(IF(VLOOKUP(S87+7,'Fechas de clase'!$B$5:$B$102,1,0),S87+14),S87+7)))</f>
        <v/>
      </c>
      <c r="U87" s="289" t="str">
        <f>IF($H87="(en blanco)","",IF($H87="","",IFERROR(IF(VLOOKUP(T87+7,'Fechas de clase'!$B$5:$B$102,1,0),T87+14),T87+7)))</f>
        <v/>
      </c>
      <c r="V87" s="289" t="str">
        <f>IF($H87="(en blanco)","",IF($H87="","",IFERROR(IF(VLOOKUP(U87+7,'Fechas de clase'!$B$5:$B$102,1,0),U87+14),U87+7)))</f>
        <v/>
      </c>
      <c r="W87" s="289" t="str">
        <f>IF($H87="(en blanco)","",IF($H87="","",IFERROR(IF(VLOOKUP(V87+7,'Fechas de clase'!$B$5:$B$102,1,0),V87+14),V87+7)))</f>
        <v/>
      </c>
      <c r="X87" s="289" t="str">
        <f>IF($H87="(en blanco)","",IF($H87="","",IFERROR(IF(VLOOKUP(W87+7,'Fechas de clase'!$B$5:$B$102,1,0),W87+14),W87+7)))</f>
        <v/>
      </c>
      <c r="Y87" s="289" t="str">
        <f>IF($H87="(en blanco)","",IF($H87="","",IFERROR(IF(VLOOKUP(X87+7,'Fechas de clase'!$B$5:$B$102,1,0),X87+14),X87+7)))</f>
        <v/>
      </c>
    </row>
    <row r="88" spans="2:25">
      <c r="B88" s="290"/>
      <c r="J88" s="288" t="str">
        <f t="shared" si="1"/>
        <v/>
      </c>
      <c r="K88" s="289" t="str">
        <f>IF($H88="(en blanco)","",IF($H88="","",IFERROR(IF(VLOOKUP(H88+7,'Fechas de clase'!$B$5:$B$102,1,0),H88+14),H88+7)))</f>
        <v/>
      </c>
      <c r="L88" s="289" t="str">
        <f>IF($H88="(en blanco)","",IF($H88="","",IFERROR(IF(VLOOKUP(K88+7,'Fechas de clase'!$B$5:$B$102,1,0),K88+14),K88+7)))</f>
        <v/>
      </c>
      <c r="M88" s="289" t="str">
        <f>IF($H88="(en blanco)","",IF($H88="","",IFERROR(IF(VLOOKUP(L88+7,'Fechas de clase'!$B$5:$B$102,1,0),L88+14),L88+7)))</f>
        <v/>
      </c>
      <c r="N88" s="289" t="str">
        <f>IF($H88="(en blanco)","",IF($H88="","",IFERROR(IF(VLOOKUP(M88+7,'Fechas de clase'!$B$5:$B$102,1,0),M88+14),M88+7)))</f>
        <v/>
      </c>
      <c r="O88" s="289" t="str">
        <f>IF($H88="(en blanco)","",IF($H88="","",IFERROR(IF(VLOOKUP(N88+7,'Fechas de clase'!$B$5:$B$102,1,0),N88+14),N88+7)))</f>
        <v/>
      </c>
      <c r="P88" s="289" t="str">
        <f>IF($H88="(en blanco)","",IF($H88="","",IFERROR(IF(VLOOKUP(O88+7,'Fechas de clase'!$B$5:$B$102,1,0),O88+14),O88+7)))</f>
        <v/>
      </c>
      <c r="Q88" s="289" t="str">
        <f>IF($H88="(en blanco)","",IF($H88="","",IFERROR(IF(VLOOKUP(P88+7,'Fechas de clase'!$B$5:$B$102,1,0),P88+14),P88+7)))</f>
        <v/>
      </c>
      <c r="R88" s="289" t="str">
        <f>IF($H88="(en blanco)","",IF($H88="","",IFERROR(IF(VLOOKUP(Q88+7,'Fechas de clase'!$B$5:$B$102,1,0),Q88+14),Q88+7)))</f>
        <v/>
      </c>
      <c r="S88" s="289" t="str">
        <f>IF($H88="(en blanco)","",IF($H88="","",IFERROR(IF(VLOOKUP(R88+7,'Fechas de clase'!$B$5:$B$102,1,0),R88+14),R88+7)))</f>
        <v/>
      </c>
      <c r="T88" s="289" t="str">
        <f>IF($H88="(en blanco)","",IF($H88="","",IFERROR(IF(VLOOKUP(S88+7,'Fechas de clase'!$B$5:$B$102,1,0),S88+14),S88+7)))</f>
        <v/>
      </c>
      <c r="U88" s="289" t="str">
        <f>IF($H88="(en blanco)","",IF($H88="","",IFERROR(IF(VLOOKUP(T88+7,'Fechas de clase'!$B$5:$B$102,1,0),T88+14),T88+7)))</f>
        <v/>
      </c>
      <c r="V88" s="289" t="str">
        <f>IF($H88="(en blanco)","",IF($H88="","",IFERROR(IF(VLOOKUP(U88+7,'Fechas de clase'!$B$5:$B$102,1,0),U88+14),U88+7)))</f>
        <v/>
      </c>
      <c r="W88" s="289" t="str">
        <f>IF($H88="(en blanco)","",IF($H88="","",IFERROR(IF(VLOOKUP(V88+7,'Fechas de clase'!$B$5:$B$102,1,0),V88+14),V88+7)))</f>
        <v/>
      </c>
      <c r="X88" s="289" t="str">
        <f>IF($H88="(en blanco)","",IF($H88="","",IFERROR(IF(VLOOKUP(W88+7,'Fechas de clase'!$B$5:$B$102,1,0),W88+14),W88+7)))</f>
        <v/>
      </c>
      <c r="Y88" s="289" t="str">
        <f>IF($H88="(en blanco)","",IF($H88="","",IFERROR(IF(VLOOKUP(X88+7,'Fechas de clase'!$B$5:$B$102,1,0),X88+14),X88+7)))</f>
        <v/>
      </c>
    </row>
    <row r="89" spans="2:25">
      <c r="B89" s="290"/>
      <c r="J89" s="288" t="str">
        <f t="shared" si="1"/>
        <v/>
      </c>
      <c r="K89" s="289" t="str">
        <f>IF($H89="(en blanco)","",IF($H89="","",IFERROR(IF(VLOOKUP(H89+7,'Fechas de clase'!$B$5:$B$102,1,0),H89+14),H89+7)))</f>
        <v/>
      </c>
      <c r="L89" s="289" t="str">
        <f>IF($H89="(en blanco)","",IF($H89="","",IFERROR(IF(VLOOKUP(K89+7,'Fechas de clase'!$B$5:$B$102,1,0),K89+14),K89+7)))</f>
        <v/>
      </c>
      <c r="M89" s="289" t="str">
        <f>IF($H89="(en blanco)","",IF($H89="","",IFERROR(IF(VLOOKUP(L89+7,'Fechas de clase'!$B$5:$B$102,1,0),L89+14),L89+7)))</f>
        <v/>
      </c>
      <c r="N89" s="289" t="str">
        <f>IF($H89="(en blanco)","",IF($H89="","",IFERROR(IF(VLOOKUP(M89+7,'Fechas de clase'!$B$5:$B$102,1,0),M89+14),M89+7)))</f>
        <v/>
      </c>
      <c r="O89" s="289" t="str">
        <f>IF($H89="(en blanco)","",IF($H89="","",IFERROR(IF(VLOOKUP(N89+7,'Fechas de clase'!$B$5:$B$102,1,0),N89+14),N89+7)))</f>
        <v/>
      </c>
      <c r="P89" s="289" t="str">
        <f>IF($H89="(en blanco)","",IF($H89="","",IFERROR(IF(VLOOKUP(O89+7,'Fechas de clase'!$B$5:$B$102,1,0),O89+14),O89+7)))</f>
        <v/>
      </c>
      <c r="Q89" s="289" t="str">
        <f>IF($H89="(en blanco)","",IF($H89="","",IFERROR(IF(VLOOKUP(P89+7,'Fechas de clase'!$B$5:$B$102,1,0),P89+14),P89+7)))</f>
        <v/>
      </c>
      <c r="R89" s="289" t="str">
        <f>IF($H89="(en blanco)","",IF($H89="","",IFERROR(IF(VLOOKUP(Q89+7,'Fechas de clase'!$B$5:$B$102,1,0),Q89+14),Q89+7)))</f>
        <v/>
      </c>
      <c r="S89" s="289" t="str">
        <f>IF($H89="(en blanco)","",IF($H89="","",IFERROR(IF(VLOOKUP(R89+7,'Fechas de clase'!$B$5:$B$102,1,0),R89+14),R89+7)))</f>
        <v/>
      </c>
      <c r="T89" s="289" t="str">
        <f>IF($H89="(en blanco)","",IF($H89="","",IFERROR(IF(VLOOKUP(S89+7,'Fechas de clase'!$B$5:$B$102,1,0),S89+14),S89+7)))</f>
        <v/>
      </c>
      <c r="U89" s="289" t="str">
        <f>IF($H89="(en blanco)","",IF($H89="","",IFERROR(IF(VLOOKUP(T89+7,'Fechas de clase'!$B$5:$B$102,1,0),T89+14),T89+7)))</f>
        <v/>
      </c>
      <c r="V89" s="289" t="str">
        <f>IF($H89="(en blanco)","",IF($H89="","",IFERROR(IF(VLOOKUP(U89+7,'Fechas de clase'!$B$5:$B$102,1,0),U89+14),U89+7)))</f>
        <v/>
      </c>
      <c r="W89" s="289" t="str">
        <f>IF($H89="(en blanco)","",IF($H89="","",IFERROR(IF(VLOOKUP(V89+7,'Fechas de clase'!$B$5:$B$102,1,0),V89+14),V89+7)))</f>
        <v/>
      </c>
      <c r="X89" s="289" t="str">
        <f>IF($H89="(en blanco)","",IF($H89="","",IFERROR(IF(VLOOKUP(W89+7,'Fechas de clase'!$B$5:$B$102,1,0),W89+14),W89+7)))</f>
        <v/>
      </c>
      <c r="Y89" s="289" t="str">
        <f>IF($H89="(en blanco)","",IF($H89="","",IFERROR(IF(VLOOKUP(X89+7,'Fechas de clase'!$B$5:$B$102,1,0),X89+14),X89+7)))</f>
        <v/>
      </c>
    </row>
    <row r="90" spans="2:25">
      <c r="B90" s="290"/>
      <c r="J90" s="288" t="str">
        <f t="shared" si="1"/>
        <v/>
      </c>
      <c r="K90" s="289" t="str">
        <f>IF($H90="(en blanco)","",IF($H90="","",IFERROR(IF(VLOOKUP(H90+7,'Fechas de clase'!$B$5:$B$102,1,0),H90+14),H90+7)))</f>
        <v/>
      </c>
      <c r="L90" s="289" t="str">
        <f>IF($H90="(en blanco)","",IF($H90="","",IFERROR(IF(VLOOKUP(K90+7,'Fechas de clase'!$B$5:$B$102,1,0),K90+14),K90+7)))</f>
        <v/>
      </c>
      <c r="M90" s="289" t="str">
        <f>IF($H90="(en blanco)","",IF($H90="","",IFERROR(IF(VLOOKUP(L90+7,'Fechas de clase'!$B$5:$B$102,1,0),L90+14),L90+7)))</f>
        <v/>
      </c>
      <c r="N90" s="289" t="str">
        <f>IF($H90="(en blanco)","",IF($H90="","",IFERROR(IF(VLOOKUP(M90+7,'Fechas de clase'!$B$5:$B$102,1,0),M90+14),M90+7)))</f>
        <v/>
      </c>
      <c r="O90" s="289" t="str">
        <f>IF($H90="(en blanco)","",IF($H90="","",IFERROR(IF(VLOOKUP(N90+7,'Fechas de clase'!$B$5:$B$102,1,0),N90+14),N90+7)))</f>
        <v/>
      </c>
      <c r="P90" s="289" t="str">
        <f>IF($H90="(en blanco)","",IF($H90="","",IFERROR(IF(VLOOKUP(O90+7,'Fechas de clase'!$B$5:$B$102,1,0),O90+14),O90+7)))</f>
        <v/>
      </c>
      <c r="Q90" s="289" t="str">
        <f>IF($H90="(en blanco)","",IF($H90="","",IFERROR(IF(VLOOKUP(P90+7,'Fechas de clase'!$B$5:$B$102,1,0),P90+14),P90+7)))</f>
        <v/>
      </c>
      <c r="R90" s="289" t="str">
        <f>IF($H90="(en blanco)","",IF($H90="","",IFERROR(IF(VLOOKUP(Q90+7,'Fechas de clase'!$B$5:$B$102,1,0),Q90+14),Q90+7)))</f>
        <v/>
      </c>
      <c r="S90" s="289" t="str">
        <f>IF($H90="(en blanco)","",IF($H90="","",IFERROR(IF(VLOOKUP(R90+7,'Fechas de clase'!$B$5:$B$102,1,0),R90+14),R90+7)))</f>
        <v/>
      </c>
      <c r="T90" s="289" t="str">
        <f>IF($H90="(en blanco)","",IF($H90="","",IFERROR(IF(VLOOKUP(S90+7,'Fechas de clase'!$B$5:$B$102,1,0),S90+14),S90+7)))</f>
        <v/>
      </c>
      <c r="U90" s="289" t="str">
        <f>IF($H90="(en blanco)","",IF($H90="","",IFERROR(IF(VLOOKUP(T90+7,'Fechas de clase'!$B$5:$B$102,1,0),T90+14),T90+7)))</f>
        <v/>
      </c>
      <c r="V90" s="289" t="str">
        <f>IF($H90="(en blanco)","",IF($H90="","",IFERROR(IF(VLOOKUP(U90+7,'Fechas de clase'!$B$5:$B$102,1,0),U90+14),U90+7)))</f>
        <v/>
      </c>
      <c r="W90" s="289" t="str">
        <f>IF($H90="(en blanco)","",IF($H90="","",IFERROR(IF(VLOOKUP(V90+7,'Fechas de clase'!$B$5:$B$102,1,0),V90+14),V90+7)))</f>
        <v/>
      </c>
      <c r="X90" s="289" t="str">
        <f>IF($H90="(en blanco)","",IF($H90="","",IFERROR(IF(VLOOKUP(W90+7,'Fechas de clase'!$B$5:$B$102,1,0),W90+14),W90+7)))</f>
        <v/>
      </c>
      <c r="Y90" s="289" t="str">
        <f>IF($H90="(en blanco)","",IF($H90="","",IFERROR(IF(VLOOKUP(X90+7,'Fechas de clase'!$B$5:$B$102,1,0),X90+14),X90+7)))</f>
        <v/>
      </c>
    </row>
    <row r="91" spans="2:25">
      <c r="B91" s="290"/>
      <c r="J91" s="288" t="str">
        <f t="shared" si="1"/>
        <v/>
      </c>
      <c r="K91" s="289" t="str">
        <f>IF($H91="(en blanco)","",IF($H91="","",IFERROR(IF(VLOOKUP(H91+7,'Fechas de clase'!$B$5:$B$102,1,0),H91+14),H91+7)))</f>
        <v/>
      </c>
      <c r="L91" s="289" t="str">
        <f>IF($H91="(en blanco)","",IF($H91="","",IFERROR(IF(VLOOKUP(K91+7,'Fechas de clase'!$B$5:$B$102,1,0),K91+14),K91+7)))</f>
        <v/>
      </c>
      <c r="M91" s="289" t="str">
        <f>IF($H91="(en blanco)","",IF($H91="","",IFERROR(IF(VLOOKUP(L91+7,'Fechas de clase'!$B$5:$B$102,1,0),L91+14),L91+7)))</f>
        <v/>
      </c>
      <c r="N91" s="289" t="str">
        <f>IF($H91="(en blanco)","",IF($H91="","",IFERROR(IF(VLOOKUP(M91+7,'Fechas de clase'!$B$5:$B$102,1,0),M91+14),M91+7)))</f>
        <v/>
      </c>
      <c r="O91" s="289" t="str">
        <f>IF($H91="(en blanco)","",IF($H91="","",IFERROR(IF(VLOOKUP(N91+7,'Fechas de clase'!$B$5:$B$102,1,0),N91+14),N91+7)))</f>
        <v/>
      </c>
      <c r="P91" s="289" t="str">
        <f>IF($H91="(en blanco)","",IF($H91="","",IFERROR(IF(VLOOKUP(O91+7,'Fechas de clase'!$B$5:$B$102,1,0),O91+14),O91+7)))</f>
        <v/>
      </c>
      <c r="Q91" s="289" t="str">
        <f>IF($H91="(en blanco)","",IF($H91="","",IFERROR(IF(VLOOKUP(P91+7,'Fechas de clase'!$B$5:$B$102,1,0),P91+14),P91+7)))</f>
        <v/>
      </c>
      <c r="R91" s="289" t="str">
        <f>IF($H91="(en blanco)","",IF($H91="","",IFERROR(IF(VLOOKUP(Q91+7,'Fechas de clase'!$B$5:$B$102,1,0),Q91+14),Q91+7)))</f>
        <v/>
      </c>
      <c r="S91" s="289" t="str">
        <f>IF($H91="(en blanco)","",IF($H91="","",IFERROR(IF(VLOOKUP(R91+7,'Fechas de clase'!$B$5:$B$102,1,0),R91+14),R91+7)))</f>
        <v/>
      </c>
      <c r="T91" s="289" t="str">
        <f>IF($H91="(en blanco)","",IF($H91="","",IFERROR(IF(VLOOKUP(S91+7,'Fechas de clase'!$B$5:$B$102,1,0),S91+14),S91+7)))</f>
        <v/>
      </c>
      <c r="U91" s="289" t="str">
        <f>IF($H91="(en blanco)","",IF($H91="","",IFERROR(IF(VLOOKUP(T91+7,'Fechas de clase'!$B$5:$B$102,1,0),T91+14),T91+7)))</f>
        <v/>
      </c>
      <c r="V91" s="289" t="str">
        <f>IF($H91="(en blanco)","",IF($H91="","",IFERROR(IF(VLOOKUP(U91+7,'Fechas de clase'!$B$5:$B$102,1,0),U91+14),U91+7)))</f>
        <v/>
      </c>
      <c r="W91" s="289" t="str">
        <f>IF($H91="(en blanco)","",IF($H91="","",IFERROR(IF(VLOOKUP(V91+7,'Fechas de clase'!$B$5:$B$102,1,0),V91+14),V91+7)))</f>
        <v/>
      </c>
      <c r="X91" s="289" t="str">
        <f>IF($H91="(en blanco)","",IF($H91="","",IFERROR(IF(VLOOKUP(W91+7,'Fechas de clase'!$B$5:$B$102,1,0),W91+14),W91+7)))</f>
        <v/>
      </c>
      <c r="Y91" s="289" t="str">
        <f>IF($H91="(en blanco)","",IF($H91="","",IFERROR(IF(VLOOKUP(X91+7,'Fechas de clase'!$B$5:$B$102,1,0),X91+14),X91+7)))</f>
        <v/>
      </c>
    </row>
    <row r="92" spans="2:25">
      <c r="B92" s="290"/>
      <c r="J92" s="288" t="str">
        <f t="shared" si="1"/>
        <v/>
      </c>
      <c r="K92" s="289" t="str">
        <f>IF($H92="(en blanco)","",IF($H92="","",IFERROR(IF(VLOOKUP(H92+7,'Fechas de clase'!$B$5:$B$102,1,0),H92+14),H92+7)))</f>
        <v/>
      </c>
      <c r="L92" s="289" t="str">
        <f>IF($H92="(en blanco)","",IF($H92="","",IFERROR(IF(VLOOKUP(K92+7,'Fechas de clase'!$B$5:$B$102,1,0),K92+14),K92+7)))</f>
        <v/>
      </c>
      <c r="M92" s="289" t="str">
        <f>IF($H92="(en blanco)","",IF($H92="","",IFERROR(IF(VLOOKUP(L92+7,'Fechas de clase'!$B$5:$B$102,1,0),L92+14),L92+7)))</f>
        <v/>
      </c>
      <c r="N92" s="289" t="str">
        <f>IF($H92="(en blanco)","",IF($H92="","",IFERROR(IF(VLOOKUP(M92+7,'Fechas de clase'!$B$5:$B$102,1,0),M92+14),M92+7)))</f>
        <v/>
      </c>
      <c r="O92" s="289" t="str">
        <f>IF($H92="(en blanco)","",IF($H92="","",IFERROR(IF(VLOOKUP(N92+7,'Fechas de clase'!$B$5:$B$102,1,0),N92+14),N92+7)))</f>
        <v/>
      </c>
      <c r="P92" s="289" t="str">
        <f>IF($H92="(en blanco)","",IF($H92="","",IFERROR(IF(VLOOKUP(O92+7,'Fechas de clase'!$B$5:$B$102,1,0),O92+14),O92+7)))</f>
        <v/>
      </c>
      <c r="Q92" s="289" t="str">
        <f>IF($H92="(en blanco)","",IF($H92="","",IFERROR(IF(VLOOKUP(P92+7,'Fechas de clase'!$B$5:$B$102,1,0),P92+14),P92+7)))</f>
        <v/>
      </c>
      <c r="R92" s="289" t="str">
        <f>IF($H92="(en blanco)","",IF($H92="","",IFERROR(IF(VLOOKUP(Q92+7,'Fechas de clase'!$B$5:$B$102,1,0),Q92+14),Q92+7)))</f>
        <v/>
      </c>
      <c r="S92" s="289" t="str">
        <f>IF($H92="(en blanco)","",IF($H92="","",IFERROR(IF(VLOOKUP(R92+7,'Fechas de clase'!$B$5:$B$102,1,0),R92+14),R92+7)))</f>
        <v/>
      </c>
      <c r="T92" s="289" t="str">
        <f>IF($H92="(en blanco)","",IF($H92="","",IFERROR(IF(VLOOKUP(S92+7,'Fechas de clase'!$B$5:$B$102,1,0),S92+14),S92+7)))</f>
        <v/>
      </c>
      <c r="U92" s="289" t="str">
        <f>IF($H92="(en blanco)","",IF($H92="","",IFERROR(IF(VLOOKUP(T92+7,'Fechas de clase'!$B$5:$B$102,1,0),T92+14),T92+7)))</f>
        <v/>
      </c>
      <c r="V92" s="289" t="str">
        <f>IF($H92="(en blanco)","",IF($H92="","",IFERROR(IF(VLOOKUP(U92+7,'Fechas de clase'!$B$5:$B$102,1,0),U92+14),U92+7)))</f>
        <v/>
      </c>
      <c r="W92" s="289" t="str">
        <f>IF($H92="(en blanco)","",IF($H92="","",IFERROR(IF(VLOOKUP(V92+7,'Fechas de clase'!$B$5:$B$102,1,0),V92+14),V92+7)))</f>
        <v/>
      </c>
      <c r="X92" s="289" t="str">
        <f>IF($H92="(en blanco)","",IF($H92="","",IFERROR(IF(VLOOKUP(W92+7,'Fechas de clase'!$B$5:$B$102,1,0),W92+14),W92+7)))</f>
        <v/>
      </c>
      <c r="Y92" s="289" t="str">
        <f>IF($H92="(en blanco)","",IF($H92="","",IFERROR(IF(VLOOKUP(X92+7,'Fechas de clase'!$B$5:$B$102,1,0),X92+14),X92+7)))</f>
        <v/>
      </c>
    </row>
    <row r="93" spans="2:25">
      <c r="B93" s="290"/>
      <c r="J93" s="288" t="str">
        <f t="shared" si="1"/>
        <v/>
      </c>
      <c r="K93" s="289" t="str">
        <f>IF($H93="(en blanco)","",IF($H93="","",IFERROR(IF(VLOOKUP(H93+7,'Fechas de clase'!$B$5:$B$102,1,0),H93+14),H93+7)))</f>
        <v/>
      </c>
      <c r="L93" s="289" t="str">
        <f>IF($H93="(en blanco)","",IF($H93="","",IFERROR(IF(VLOOKUP(K93+7,'Fechas de clase'!$B$5:$B$102,1,0),K93+14),K93+7)))</f>
        <v/>
      </c>
      <c r="M93" s="289" t="str">
        <f>IF($H93="(en blanco)","",IF($H93="","",IFERROR(IF(VLOOKUP(L93+7,'Fechas de clase'!$B$5:$B$102,1,0),L93+14),L93+7)))</f>
        <v/>
      </c>
      <c r="N93" s="289" t="str">
        <f>IF($H93="(en blanco)","",IF($H93="","",IFERROR(IF(VLOOKUP(M93+7,'Fechas de clase'!$B$5:$B$102,1,0),M93+14),M93+7)))</f>
        <v/>
      </c>
      <c r="O93" s="289" t="str">
        <f>IF($H93="(en blanco)","",IF($H93="","",IFERROR(IF(VLOOKUP(N93+7,'Fechas de clase'!$B$5:$B$102,1,0),N93+14),N93+7)))</f>
        <v/>
      </c>
      <c r="P93" s="289" t="str">
        <f>IF($H93="(en blanco)","",IF($H93="","",IFERROR(IF(VLOOKUP(O93+7,'Fechas de clase'!$B$5:$B$102,1,0),O93+14),O93+7)))</f>
        <v/>
      </c>
      <c r="Q93" s="289" t="str">
        <f>IF($H93="(en blanco)","",IF($H93="","",IFERROR(IF(VLOOKUP(P93+7,'Fechas de clase'!$B$5:$B$102,1,0),P93+14),P93+7)))</f>
        <v/>
      </c>
      <c r="R93" s="289" t="str">
        <f>IF($H93="(en blanco)","",IF($H93="","",IFERROR(IF(VLOOKUP(Q93+7,'Fechas de clase'!$B$5:$B$102,1,0),Q93+14),Q93+7)))</f>
        <v/>
      </c>
      <c r="S93" s="289" t="str">
        <f>IF($H93="(en blanco)","",IF($H93="","",IFERROR(IF(VLOOKUP(R93+7,'Fechas de clase'!$B$5:$B$102,1,0),R93+14),R93+7)))</f>
        <v/>
      </c>
      <c r="T93" s="289" t="str">
        <f>IF($H93="(en blanco)","",IF($H93="","",IFERROR(IF(VLOOKUP(S93+7,'Fechas de clase'!$B$5:$B$102,1,0),S93+14),S93+7)))</f>
        <v/>
      </c>
      <c r="U93" s="289" t="str">
        <f>IF($H93="(en blanco)","",IF($H93="","",IFERROR(IF(VLOOKUP(T93+7,'Fechas de clase'!$B$5:$B$102,1,0),T93+14),T93+7)))</f>
        <v/>
      </c>
      <c r="V93" s="289" t="str">
        <f>IF($H93="(en blanco)","",IF($H93="","",IFERROR(IF(VLOOKUP(U93+7,'Fechas de clase'!$B$5:$B$102,1,0),U93+14),U93+7)))</f>
        <v/>
      </c>
      <c r="W93" s="289" t="str">
        <f>IF($H93="(en blanco)","",IF($H93="","",IFERROR(IF(VLOOKUP(V93+7,'Fechas de clase'!$B$5:$B$102,1,0),V93+14),V93+7)))</f>
        <v/>
      </c>
      <c r="X93" s="289" t="str">
        <f>IF($H93="(en blanco)","",IF($H93="","",IFERROR(IF(VLOOKUP(W93+7,'Fechas de clase'!$B$5:$B$102,1,0),W93+14),W93+7)))</f>
        <v/>
      </c>
      <c r="Y93" s="289" t="str">
        <f>IF($H93="(en blanco)","",IF($H93="","",IFERROR(IF(VLOOKUP(X93+7,'Fechas de clase'!$B$5:$B$102,1,0),X93+14),X93+7)))</f>
        <v/>
      </c>
    </row>
    <row r="94" spans="2:25">
      <c r="B94" s="290"/>
      <c r="J94" s="288" t="str">
        <f t="shared" si="1"/>
        <v/>
      </c>
      <c r="K94" s="289" t="str">
        <f>IF($H94="(en blanco)","",IF($H94="","",IFERROR(IF(VLOOKUP(H94+7,'Fechas de clase'!$B$5:$B$102,1,0),H94+14),H94+7)))</f>
        <v/>
      </c>
      <c r="L94" s="289" t="str">
        <f>IF($H94="(en blanco)","",IF($H94="","",IFERROR(IF(VLOOKUP(K94+7,'Fechas de clase'!$B$5:$B$102,1,0),K94+14),K94+7)))</f>
        <v/>
      </c>
      <c r="M94" s="289" t="str">
        <f>IF($H94="(en blanco)","",IF($H94="","",IFERROR(IF(VLOOKUP(L94+7,'Fechas de clase'!$B$5:$B$102,1,0),L94+14),L94+7)))</f>
        <v/>
      </c>
      <c r="N94" s="289" t="str">
        <f>IF($H94="(en blanco)","",IF($H94="","",IFERROR(IF(VLOOKUP(M94+7,'Fechas de clase'!$B$5:$B$102,1,0),M94+14),M94+7)))</f>
        <v/>
      </c>
      <c r="O94" s="289" t="str">
        <f>IF($H94="(en blanco)","",IF($H94="","",IFERROR(IF(VLOOKUP(N94+7,'Fechas de clase'!$B$5:$B$102,1,0),N94+14),N94+7)))</f>
        <v/>
      </c>
      <c r="P94" s="289" t="str">
        <f>IF($H94="(en blanco)","",IF($H94="","",IFERROR(IF(VLOOKUP(O94+7,'Fechas de clase'!$B$5:$B$102,1,0),O94+14),O94+7)))</f>
        <v/>
      </c>
      <c r="Q94" s="289" t="str">
        <f>IF($H94="(en blanco)","",IF($H94="","",IFERROR(IF(VLOOKUP(P94+7,'Fechas de clase'!$B$5:$B$102,1,0),P94+14),P94+7)))</f>
        <v/>
      </c>
      <c r="R94" s="289" t="str">
        <f>IF($H94="(en blanco)","",IF($H94="","",IFERROR(IF(VLOOKUP(Q94+7,'Fechas de clase'!$B$5:$B$102,1,0),Q94+14),Q94+7)))</f>
        <v/>
      </c>
      <c r="S94" s="289" t="str">
        <f>IF($H94="(en blanco)","",IF($H94="","",IFERROR(IF(VLOOKUP(R94+7,'Fechas de clase'!$B$5:$B$102,1,0),R94+14),R94+7)))</f>
        <v/>
      </c>
      <c r="T94" s="289" t="str">
        <f>IF($H94="(en blanco)","",IF($H94="","",IFERROR(IF(VLOOKUP(S94+7,'Fechas de clase'!$B$5:$B$102,1,0),S94+14),S94+7)))</f>
        <v/>
      </c>
      <c r="U94" s="289" t="str">
        <f>IF($H94="(en blanco)","",IF($H94="","",IFERROR(IF(VLOOKUP(T94+7,'Fechas de clase'!$B$5:$B$102,1,0),T94+14),T94+7)))</f>
        <v/>
      </c>
      <c r="V94" s="289" t="str">
        <f>IF($H94="(en blanco)","",IF($H94="","",IFERROR(IF(VLOOKUP(U94+7,'Fechas de clase'!$B$5:$B$102,1,0),U94+14),U94+7)))</f>
        <v/>
      </c>
      <c r="W94" s="289" t="str">
        <f>IF($H94="(en blanco)","",IF($H94="","",IFERROR(IF(VLOOKUP(V94+7,'Fechas de clase'!$B$5:$B$102,1,0),V94+14),V94+7)))</f>
        <v/>
      </c>
      <c r="X94" s="289" t="str">
        <f>IF($H94="(en blanco)","",IF($H94="","",IFERROR(IF(VLOOKUP(W94+7,'Fechas de clase'!$B$5:$B$102,1,0),W94+14),W94+7)))</f>
        <v/>
      </c>
      <c r="Y94" s="289" t="str">
        <f>IF($H94="(en blanco)","",IF($H94="","",IFERROR(IF(VLOOKUP(X94+7,'Fechas de clase'!$B$5:$B$102,1,0),X94+14),X94+7)))</f>
        <v/>
      </c>
    </row>
    <row r="95" spans="2:25">
      <c r="B95" s="290"/>
      <c r="J95" s="288" t="str">
        <f t="shared" si="1"/>
        <v/>
      </c>
      <c r="K95" s="289" t="str">
        <f>IF($H95="(en blanco)","",IF($H95="","",IFERROR(IF(VLOOKUP(H95+7,'Fechas de clase'!$B$5:$B$102,1,0),H95+14),H95+7)))</f>
        <v/>
      </c>
      <c r="L95" s="289" t="str">
        <f>IF($H95="(en blanco)","",IF($H95="","",IFERROR(IF(VLOOKUP(K95+7,'Fechas de clase'!$B$5:$B$102,1,0),K95+14),K95+7)))</f>
        <v/>
      </c>
      <c r="M95" s="289" t="str">
        <f>IF($H95="(en blanco)","",IF($H95="","",IFERROR(IF(VLOOKUP(L95+7,'Fechas de clase'!$B$5:$B$102,1,0),L95+14),L95+7)))</f>
        <v/>
      </c>
      <c r="N95" s="289" t="str">
        <f>IF($H95="(en blanco)","",IF($H95="","",IFERROR(IF(VLOOKUP(M95+7,'Fechas de clase'!$B$5:$B$102,1,0),M95+14),M95+7)))</f>
        <v/>
      </c>
      <c r="O95" s="289" t="str">
        <f>IF($H95="(en blanco)","",IF($H95="","",IFERROR(IF(VLOOKUP(N95+7,'Fechas de clase'!$B$5:$B$102,1,0),N95+14),N95+7)))</f>
        <v/>
      </c>
      <c r="P95" s="289" t="str">
        <f>IF($H95="(en blanco)","",IF($H95="","",IFERROR(IF(VLOOKUP(O95+7,'Fechas de clase'!$B$5:$B$102,1,0),O95+14),O95+7)))</f>
        <v/>
      </c>
      <c r="Q95" s="289" t="str">
        <f>IF($H95="(en blanco)","",IF($H95="","",IFERROR(IF(VLOOKUP(P95+7,'Fechas de clase'!$B$5:$B$102,1,0),P95+14),P95+7)))</f>
        <v/>
      </c>
      <c r="R95" s="289" t="str">
        <f>IF($H95="(en blanco)","",IF($H95="","",IFERROR(IF(VLOOKUP(Q95+7,'Fechas de clase'!$B$5:$B$102,1,0),Q95+14),Q95+7)))</f>
        <v/>
      </c>
      <c r="S95" s="289" t="str">
        <f>IF($H95="(en blanco)","",IF($H95="","",IFERROR(IF(VLOOKUP(R95+7,'Fechas de clase'!$B$5:$B$102,1,0),R95+14),R95+7)))</f>
        <v/>
      </c>
      <c r="T95" s="289" t="str">
        <f>IF($H95="(en blanco)","",IF($H95="","",IFERROR(IF(VLOOKUP(S95+7,'Fechas de clase'!$B$5:$B$102,1,0),S95+14),S95+7)))</f>
        <v/>
      </c>
      <c r="U95" s="289" t="str">
        <f>IF($H95="(en blanco)","",IF($H95="","",IFERROR(IF(VLOOKUP(T95+7,'Fechas de clase'!$B$5:$B$102,1,0),T95+14),T95+7)))</f>
        <v/>
      </c>
      <c r="V95" s="289" t="str">
        <f>IF($H95="(en blanco)","",IF($H95="","",IFERROR(IF(VLOOKUP(U95+7,'Fechas de clase'!$B$5:$B$102,1,0),U95+14),U95+7)))</f>
        <v/>
      </c>
      <c r="W95" s="289" t="str">
        <f>IF($H95="(en blanco)","",IF($H95="","",IFERROR(IF(VLOOKUP(V95+7,'Fechas de clase'!$B$5:$B$102,1,0),V95+14),V95+7)))</f>
        <v/>
      </c>
      <c r="X95" s="289" t="str">
        <f>IF($H95="(en blanco)","",IF($H95="","",IFERROR(IF(VLOOKUP(W95+7,'Fechas de clase'!$B$5:$B$102,1,0),W95+14),W95+7)))</f>
        <v/>
      </c>
      <c r="Y95" s="289" t="str">
        <f>IF($H95="(en blanco)","",IF($H95="","",IFERROR(IF(VLOOKUP(X95+7,'Fechas de clase'!$B$5:$B$102,1,0),X95+14),X95+7)))</f>
        <v/>
      </c>
    </row>
    <row r="96" spans="2:25">
      <c r="B96" s="290"/>
      <c r="J96" s="288" t="str">
        <f t="shared" si="1"/>
        <v/>
      </c>
      <c r="K96" s="289" t="str">
        <f>IF($H96="(en blanco)","",IF($H96="","",IFERROR(IF(VLOOKUP(H96+7,'Fechas de clase'!$B$5:$B$102,1,0),H96+14),H96+7)))</f>
        <v/>
      </c>
      <c r="L96" s="289" t="str">
        <f>IF($H96="(en blanco)","",IF($H96="","",IFERROR(IF(VLOOKUP(K96+7,'Fechas de clase'!$B$5:$B$102,1,0),K96+14),K96+7)))</f>
        <v/>
      </c>
      <c r="M96" s="289" t="str">
        <f>IF($H96="(en blanco)","",IF($H96="","",IFERROR(IF(VLOOKUP(L96+7,'Fechas de clase'!$B$5:$B$102,1,0),L96+14),L96+7)))</f>
        <v/>
      </c>
      <c r="N96" s="289" t="str">
        <f>IF($H96="(en blanco)","",IF($H96="","",IFERROR(IF(VLOOKUP(M96+7,'Fechas de clase'!$B$5:$B$102,1,0),M96+14),M96+7)))</f>
        <v/>
      </c>
      <c r="O96" s="289" t="str">
        <f>IF($H96="(en blanco)","",IF($H96="","",IFERROR(IF(VLOOKUP(N96+7,'Fechas de clase'!$B$5:$B$102,1,0),N96+14),N96+7)))</f>
        <v/>
      </c>
      <c r="P96" s="289" t="str">
        <f>IF($H96="(en blanco)","",IF($H96="","",IFERROR(IF(VLOOKUP(O96+7,'Fechas de clase'!$B$5:$B$102,1,0),O96+14),O96+7)))</f>
        <v/>
      </c>
      <c r="Q96" s="289" t="str">
        <f>IF($H96="(en blanco)","",IF($H96="","",IFERROR(IF(VLOOKUP(P96+7,'Fechas de clase'!$B$5:$B$102,1,0),P96+14),P96+7)))</f>
        <v/>
      </c>
      <c r="R96" s="289" t="str">
        <f>IF($H96="(en blanco)","",IF($H96="","",IFERROR(IF(VLOOKUP(Q96+7,'Fechas de clase'!$B$5:$B$102,1,0),Q96+14),Q96+7)))</f>
        <v/>
      </c>
      <c r="S96" s="289" t="str">
        <f>IF($H96="(en blanco)","",IF($H96="","",IFERROR(IF(VLOOKUP(R96+7,'Fechas de clase'!$B$5:$B$102,1,0),R96+14),R96+7)))</f>
        <v/>
      </c>
      <c r="T96" s="289" t="str">
        <f>IF($H96="(en blanco)","",IF($H96="","",IFERROR(IF(VLOOKUP(S96+7,'Fechas de clase'!$B$5:$B$102,1,0),S96+14),S96+7)))</f>
        <v/>
      </c>
      <c r="U96" s="289" t="str">
        <f>IF($H96="(en blanco)","",IF($H96="","",IFERROR(IF(VLOOKUP(T96+7,'Fechas de clase'!$B$5:$B$102,1,0),T96+14),T96+7)))</f>
        <v/>
      </c>
      <c r="V96" s="289" t="str">
        <f>IF($H96="(en blanco)","",IF($H96="","",IFERROR(IF(VLOOKUP(U96+7,'Fechas de clase'!$B$5:$B$102,1,0),U96+14),U96+7)))</f>
        <v/>
      </c>
      <c r="W96" s="289" t="str">
        <f>IF($H96="(en blanco)","",IF($H96="","",IFERROR(IF(VLOOKUP(V96+7,'Fechas de clase'!$B$5:$B$102,1,0),V96+14),V96+7)))</f>
        <v/>
      </c>
      <c r="X96" s="289" t="str">
        <f>IF($H96="(en blanco)","",IF($H96="","",IFERROR(IF(VLOOKUP(W96+7,'Fechas de clase'!$B$5:$B$102,1,0),W96+14),W96+7)))</f>
        <v/>
      </c>
      <c r="Y96" s="289" t="str">
        <f>IF($H96="(en blanco)","",IF($H96="","",IFERROR(IF(VLOOKUP(X96+7,'Fechas de clase'!$B$5:$B$102,1,0),X96+14),X96+7)))</f>
        <v/>
      </c>
    </row>
    <row r="97" spans="2:25">
      <c r="B97" s="290"/>
      <c r="J97" s="288" t="str">
        <f t="shared" si="1"/>
        <v/>
      </c>
      <c r="K97" s="289" t="str">
        <f>IF($H97="(en blanco)","",IF($H97="","",IFERROR(IF(VLOOKUP(H97+7,'Fechas de clase'!$B$5:$B$102,1,0),H97+14),H97+7)))</f>
        <v/>
      </c>
      <c r="L97" s="289" t="str">
        <f>IF($H97="(en blanco)","",IF($H97="","",IFERROR(IF(VLOOKUP(K97+7,'Fechas de clase'!$B$5:$B$102,1,0),K97+14),K97+7)))</f>
        <v/>
      </c>
      <c r="M97" s="289" t="str">
        <f>IF($H97="(en blanco)","",IF($H97="","",IFERROR(IF(VLOOKUP(L97+7,'Fechas de clase'!$B$5:$B$102,1,0),L97+14),L97+7)))</f>
        <v/>
      </c>
      <c r="N97" s="289" t="str">
        <f>IF($H97="(en blanco)","",IF($H97="","",IFERROR(IF(VLOOKUP(M97+7,'Fechas de clase'!$B$5:$B$102,1,0),M97+14),M97+7)))</f>
        <v/>
      </c>
      <c r="O97" s="289" t="str">
        <f>IF($H97="(en blanco)","",IF($H97="","",IFERROR(IF(VLOOKUP(N97+7,'Fechas de clase'!$B$5:$B$102,1,0),N97+14),N97+7)))</f>
        <v/>
      </c>
      <c r="P97" s="289" t="str">
        <f>IF($H97="(en blanco)","",IF($H97="","",IFERROR(IF(VLOOKUP(O97+7,'Fechas de clase'!$B$5:$B$102,1,0),O97+14),O97+7)))</f>
        <v/>
      </c>
      <c r="Q97" s="289" t="str">
        <f>IF($H97="(en blanco)","",IF($H97="","",IFERROR(IF(VLOOKUP(P97+7,'Fechas de clase'!$B$5:$B$102,1,0),P97+14),P97+7)))</f>
        <v/>
      </c>
      <c r="R97" s="289" t="str">
        <f>IF($H97="(en blanco)","",IF($H97="","",IFERROR(IF(VLOOKUP(Q97+7,'Fechas de clase'!$B$5:$B$102,1,0),Q97+14),Q97+7)))</f>
        <v/>
      </c>
      <c r="S97" s="289" t="str">
        <f>IF($H97="(en blanco)","",IF($H97="","",IFERROR(IF(VLOOKUP(R97+7,'Fechas de clase'!$B$5:$B$102,1,0),R97+14),R97+7)))</f>
        <v/>
      </c>
      <c r="T97" s="289" t="str">
        <f>IF($H97="(en blanco)","",IF($H97="","",IFERROR(IF(VLOOKUP(S97+7,'Fechas de clase'!$B$5:$B$102,1,0),S97+14),S97+7)))</f>
        <v/>
      </c>
      <c r="U97" s="289" t="str">
        <f>IF($H97="(en blanco)","",IF($H97="","",IFERROR(IF(VLOOKUP(T97+7,'Fechas de clase'!$B$5:$B$102,1,0),T97+14),T97+7)))</f>
        <v/>
      </c>
      <c r="V97" s="289" t="str">
        <f>IF($H97="(en blanco)","",IF($H97="","",IFERROR(IF(VLOOKUP(U97+7,'Fechas de clase'!$B$5:$B$102,1,0),U97+14),U97+7)))</f>
        <v/>
      </c>
      <c r="W97" s="289" t="str">
        <f>IF($H97="(en blanco)","",IF($H97="","",IFERROR(IF(VLOOKUP(V97+7,'Fechas de clase'!$B$5:$B$102,1,0),V97+14),V97+7)))</f>
        <v/>
      </c>
      <c r="X97" s="289" t="str">
        <f>IF($H97="(en blanco)","",IF($H97="","",IFERROR(IF(VLOOKUP(W97+7,'Fechas de clase'!$B$5:$B$102,1,0),W97+14),W97+7)))</f>
        <v/>
      </c>
      <c r="Y97" s="289" t="str">
        <f>IF($H97="(en blanco)","",IF($H97="","",IFERROR(IF(VLOOKUP(X97+7,'Fechas de clase'!$B$5:$B$102,1,0),X97+14),X97+7)))</f>
        <v/>
      </c>
    </row>
    <row r="98" spans="2:25">
      <c r="B98" s="290"/>
      <c r="J98" s="288" t="str">
        <f t="shared" si="1"/>
        <v/>
      </c>
      <c r="K98" s="289" t="str">
        <f>IF($H98="(en blanco)","",IF($H98="","",IFERROR(IF(VLOOKUP(H98+7,'Fechas de clase'!$B$5:$B$102,1,0),H98+14),H98+7)))</f>
        <v/>
      </c>
      <c r="L98" s="289" t="str">
        <f>IF($H98="(en blanco)","",IF($H98="","",IFERROR(IF(VLOOKUP(K98+7,'Fechas de clase'!$B$5:$B$102,1,0),K98+14),K98+7)))</f>
        <v/>
      </c>
      <c r="M98" s="289" t="str">
        <f>IF($H98="(en blanco)","",IF($H98="","",IFERROR(IF(VLOOKUP(L98+7,'Fechas de clase'!$B$5:$B$102,1,0),L98+14),L98+7)))</f>
        <v/>
      </c>
      <c r="N98" s="289" t="str">
        <f>IF($H98="(en blanco)","",IF($H98="","",IFERROR(IF(VLOOKUP(M98+7,'Fechas de clase'!$B$5:$B$102,1,0),M98+14),M98+7)))</f>
        <v/>
      </c>
      <c r="O98" s="289" t="str">
        <f>IF($H98="(en blanco)","",IF($H98="","",IFERROR(IF(VLOOKUP(N98+7,'Fechas de clase'!$B$5:$B$102,1,0),N98+14),N98+7)))</f>
        <v/>
      </c>
      <c r="P98" s="289" t="str">
        <f>IF($H98="(en blanco)","",IF($H98="","",IFERROR(IF(VLOOKUP(O98+7,'Fechas de clase'!$B$5:$B$102,1,0),O98+14),O98+7)))</f>
        <v/>
      </c>
      <c r="Q98" s="289" t="str">
        <f>IF($H98="(en blanco)","",IF($H98="","",IFERROR(IF(VLOOKUP(P98+7,'Fechas de clase'!$B$5:$B$102,1,0),P98+14),P98+7)))</f>
        <v/>
      </c>
      <c r="R98" s="289" t="str">
        <f>IF($H98="(en blanco)","",IF($H98="","",IFERROR(IF(VLOOKUP(Q98+7,'Fechas de clase'!$B$5:$B$102,1,0),Q98+14),Q98+7)))</f>
        <v/>
      </c>
      <c r="S98" s="289" t="str">
        <f>IF($H98="(en blanco)","",IF($H98="","",IFERROR(IF(VLOOKUP(R98+7,'Fechas de clase'!$B$5:$B$102,1,0),R98+14),R98+7)))</f>
        <v/>
      </c>
      <c r="T98" s="289" t="str">
        <f>IF($H98="(en blanco)","",IF($H98="","",IFERROR(IF(VLOOKUP(S98+7,'Fechas de clase'!$B$5:$B$102,1,0),S98+14),S98+7)))</f>
        <v/>
      </c>
      <c r="U98" s="289" t="str">
        <f>IF($H98="(en blanco)","",IF($H98="","",IFERROR(IF(VLOOKUP(T98+7,'Fechas de clase'!$B$5:$B$102,1,0),T98+14),T98+7)))</f>
        <v/>
      </c>
      <c r="V98" s="289" t="str">
        <f>IF($H98="(en blanco)","",IF($H98="","",IFERROR(IF(VLOOKUP(U98+7,'Fechas de clase'!$B$5:$B$102,1,0),U98+14),U98+7)))</f>
        <v/>
      </c>
      <c r="W98" s="289" t="str">
        <f>IF($H98="(en blanco)","",IF($H98="","",IFERROR(IF(VLOOKUP(V98+7,'Fechas de clase'!$B$5:$B$102,1,0),V98+14),V98+7)))</f>
        <v/>
      </c>
      <c r="X98" s="289" t="str">
        <f>IF($H98="(en blanco)","",IF($H98="","",IFERROR(IF(VLOOKUP(W98+7,'Fechas de clase'!$B$5:$B$102,1,0),W98+14),W98+7)))</f>
        <v/>
      </c>
      <c r="Y98" s="289" t="str">
        <f>IF($H98="(en blanco)","",IF($H98="","",IFERROR(IF(VLOOKUP(X98+7,'Fechas de clase'!$B$5:$B$102,1,0),X98+14),X98+7)))</f>
        <v/>
      </c>
    </row>
    <row r="99" spans="2:25">
      <c r="B99" s="290"/>
      <c r="J99" s="288" t="str">
        <f t="shared" si="1"/>
        <v/>
      </c>
      <c r="K99" s="289" t="str">
        <f>IF($H99="(en blanco)","",IF($H99="","",IFERROR(IF(VLOOKUP(H99+7,'Fechas de clase'!$B$5:$B$102,1,0),H99+14),H99+7)))</f>
        <v/>
      </c>
      <c r="L99" s="289" t="str">
        <f>IF($H99="(en blanco)","",IF($H99="","",IFERROR(IF(VLOOKUP(K99+7,'Fechas de clase'!$B$5:$B$102,1,0),K99+14),K99+7)))</f>
        <v/>
      </c>
      <c r="M99" s="289" t="str">
        <f>IF($H99="(en blanco)","",IF($H99="","",IFERROR(IF(VLOOKUP(L99+7,'Fechas de clase'!$B$5:$B$102,1,0),L99+14),L99+7)))</f>
        <v/>
      </c>
      <c r="N99" s="289" t="str">
        <f>IF($H99="(en blanco)","",IF($H99="","",IFERROR(IF(VLOOKUP(M99+7,'Fechas de clase'!$B$5:$B$102,1,0),M99+14),M99+7)))</f>
        <v/>
      </c>
      <c r="O99" s="289" t="str">
        <f>IF($H99="(en blanco)","",IF($H99="","",IFERROR(IF(VLOOKUP(N99+7,'Fechas de clase'!$B$5:$B$102,1,0),N99+14),N99+7)))</f>
        <v/>
      </c>
      <c r="P99" s="289" t="str">
        <f>IF($H99="(en blanco)","",IF($H99="","",IFERROR(IF(VLOOKUP(O99+7,'Fechas de clase'!$B$5:$B$102,1,0),O99+14),O99+7)))</f>
        <v/>
      </c>
      <c r="Q99" s="289" t="str">
        <f>IF($H99="(en blanco)","",IF($H99="","",IFERROR(IF(VLOOKUP(P99+7,'Fechas de clase'!$B$5:$B$102,1,0),P99+14),P99+7)))</f>
        <v/>
      </c>
      <c r="R99" s="289" t="str">
        <f>IF($H99="(en blanco)","",IF($H99="","",IFERROR(IF(VLOOKUP(Q99+7,'Fechas de clase'!$B$5:$B$102,1,0),Q99+14),Q99+7)))</f>
        <v/>
      </c>
      <c r="S99" s="289" t="str">
        <f>IF($H99="(en blanco)","",IF($H99="","",IFERROR(IF(VLOOKUP(R99+7,'Fechas de clase'!$B$5:$B$102,1,0),R99+14),R99+7)))</f>
        <v/>
      </c>
      <c r="T99" s="289" t="str">
        <f>IF($H99="(en blanco)","",IF($H99="","",IFERROR(IF(VLOOKUP(S99+7,'Fechas de clase'!$B$5:$B$102,1,0),S99+14),S99+7)))</f>
        <v/>
      </c>
      <c r="U99" s="289" t="str">
        <f>IF($H99="(en blanco)","",IF($H99="","",IFERROR(IF(VLOOKUP(T99+7,'Fechas de clase'!$B$5:$B$102,1,0),T99+14),T99+7)))</f>
        <v/>
      </c>
      <c r="V99" s="289" t="str">
        <f>IF($H99="(en blanco)","",IF($H99="","",IFERROR(IF(VLOOKUP(U99+7,'Fechas de clase'!$B$5:$B$102,1,0),U99+14),U99+7)))</f>
        <v/>
      </c>
      <c r="W99" s="289" t="str">
        <f>IF($H99="(en blanco)","",IF($H99="","",IFERROR(IF(VLOOKUP(V99+7,'Fechas de clase'!$B$5:$B$102,1,0),V99+14),V99+7)))</f>
        <v/>
      </c>
      <c r="X99" s="289" t="str">
        <f>IF($H99="(en blanco)","",IF($H99="","",IFERROR(IF(VLOOKUP(W99+7,'Fechas de clase'!$B$5:$B$102,1,0),W99+14),W99+7)))</f>
        <v/>
      </c>
      <c r="Y99" s="289" t="str">
        <f>IF($H99="(en blanco)","",IF($H99="","",IFERROR(IF(VLOOKUP(X99+7,'Fechas de clase'!$B$5:$B$102,1,0),X99+14),X99+7)))</f>
        <v/>
      </c>
    </row>
    <row r="100" spans="2:25">
      <c r="B100" s="290"/>
      <c r="J100" s="288" t="str">
        <f t="shared" si="1"/>
        <v/>
      </c>
      <c r="K100" s="289" t="str">
        <f>IF($H100="(en blanco)","",IF($H100="","",IFERROR(IF(VLOOKUP(H100+7,'Fechas de clase'!$B$5:$B$102,1,0),H100+14),H100+7)))</f>
        <v/>
      </c>
      <c r="L100" s="289" t="str">
        <f>IF($H100="(en blanco)","",IF($H100="","",IFERROR(IF(VLOOKUP(K100+7,'Fechas de clase'!$B$5:$B$102,1,0),K100+14),K100+7)))</f>
        <v/>
      </c>
      <c r="M100" s="289" t="str">
        <f>IF($H100="(en blanco)","",IF($H100="","",IFERROR(IF(VLOOKUP(L100+7,'Fechas de clase'!$B$5:$B$102,1,0),L100+14),L100+7)))</f>
        <v/>
      </c>
      <c r="N100" s="289" t="str">
        <f>IF($H100="(en blanco)","",IF($H100="","",IFERROR(IF(VLOOKUP(M100+7,'Fechas de clase'!$B$5:$B$102,1,0),M100+14),M100+7)))</f>
        <v/>
      </c>
      <c r="O100" s="289" t="str">
        <f>IF($H100="(en blanco)","",IF($H100="","",IFERROR(IF(VLOOKUP(N100+7,'Fechas de clase'!$B$5:$B$102,1,0),N100+14),N100+7)))</f>
        <v/>
      </c>
      <c r="P100" s="289" t="str">
        <f>IF($H100="(en blanco)","",IF($H100="","",IFERROR(IF(VLOOKUP(O100+7,'Fechas de clase'!$B$5:$B$102,1,0),O100+14),O100+7)))</f>
        <v/>
      </c>
      <c r="Q100" s="289" t="str">
        <f>IF($H100="(en blanco)","",IF($H100="","",IFERROR(IF(VLOOKUP(P100+7,'Fechas de clase'!$B$5:$B$102,1,0),P100+14),P100+7)))</f>
        <v/>
      </c>
      <c r="R100" s="289" t="str">
        <f>IF($H100="(en blanco)","",IF($H100="","",IFERROR(IF(VLOOKUP(Q100+7,'Fechas de clase'!$B$5:$B$102,1,0),Q100+14),Q100+7)))</f>
        <v/>
      </c>
      <c r="S100" s="289" t="str">
        <f>IF($H100="(en blanco)","",IF($H100="","",IFERROR(IF(VLOOKUP(R100+7,'Fechas de clase'!$B$5:$B$102,1,0),R100+14),R100+7)))</f>
        <v/>
      </c>
      <c r="T100" s="289" t="str">
        <f>IF($H100="(en blanco)","",IF($H100="","",IFERROR(IF(VLOOKUP(S100+7,'Fechas de clase'!$B$5:$B$102,1,0),S100+14),S100+7)))</f>
        <v/>
      </c>
      <c r="U100" s="289" t="str">
        <f>IF($H100="(en blanco)","",IF($H100="","",IFERROR(IF(VLOOKUP(T100+7,'Fechas de clase'!$B$5:$B$102,1,0),T100+14),T100+7)))</f>
        <v/>
      </c>
      <c r="V100" s="289" t="str">
        <f>IF($H100="(en blanco)","",IF($H100="","",IFERROR(IF(VLOOKUP(U100+7,'Fechas de clase'!$B$5:$B$102,1,0),U100+14),U100+7)))</f>
        <v/>
      </c>
      <c r="W100" s="289" t="str">
        <f>IF($H100="(en blanco)","",IF($H100="","",IFERROR(IF(VLOOKUP(V100+7,'Fechas de clase'!$B$5:$B$102,1,0),V100+14),V100+7)))</f>
        <v/>
      </c>
      <c r="X100" s="289" t="str">
        <f>IF($H100="(en blanco)","",IF($H100="","",IFERROR(IF(VLOOKUP(W100+7,'Fechas de clase'!$B$5:$B$102,1,0),W100+14),W100+7)))</f>
        <v/>
      </c>
      <c r="Y100" s="289" t="str">
        <f>IF($H100="(en blanco)","",IF($H100="","",IFERROR(IF(VLOOKUP(X100+7,'Fechas de clase'!$B$5:$B$102,1,0),X100+14),X100+7)))</f>
        <v/>
      </c>
    </row>
    <row r="101" spans="2:25">
      <c r="B101" s="290"/>
      <c r="J101" s="288" t="str">
        <f t="shared" si="1"/>
        <v/>
      </c>
      <c r="K101" s="289" t="str">
        <f>IF($H101="(en blanco)","",IF($H101="","",IFERROR(IF(VLOOKUP(H101+7,'Fechas de clase'!$B$5:$B$102,1,0),H101+14),H101+7)))</f>
        <v/>
      </c>
      <c r="L101" s="289" t="str">
        <f>IF($H101="(en blanco)","",IF($H101="","",IFERROR(IF(VLOOKUP(K101+7,'Fechas de clase'!$B$5:$B$102,1,0),K101+14),K101+7)))</f>
        <v/>
      </c>
      <c r="M101" s="289" t="str">
        <f>IF($H101="(en blanco)","",IF($H101="","",IFERROR(IF(VLOOKUP(L101+7,'Fechas de clase'!$B$5:$B$102,1,0),L101+14),L101+7)))</f>
        <v/>
      </c>
      <c r="N101" s="289" t="str">
        <f>IF($H101="(en blanco)","",IF($H101="","",IFERROR(IF(VLOOKUP(M101+7,'Fechas de clase'!$B$5:$B$102,1,0),M101+14),M101+7)))</f>
        <v/>
      </c>
      <c r="O101" s="289" t="str">
        <f>IF($H101="(en blanco)","",IF($H101="","",IFERROR(IF(VLOOKUP(N101+7,'Fechas de clase'!$B$5:$B$102,1,0),N101+14),N101+7)))</f>
        <v/>
      </c>
      <c r="P101" s="289" t="str">
        <f>IF($H101="(en blanco)","",IF($H101="","",IFERROR(IF(VLOOKUP(O101+7,'Fechas de clase'!$B$5:$B$102,1,0),O101+14),O101+7)))</f>
        <v/>
      </c>
      <c r="Q101" s="289" t="str">
        <f>IF($H101="(en blanco)","",IF($H101="","",IFERROR(IF(VLOOKUP(P101+7,'Fechas de clase'!$B$5:$B$102,1,0),P101+14),P101+7)))</f>
        <v/>
      </c>
      <c r="R101" s="289" t="str">
        <f>IF($H101="(en blanco)","",IF($H101="","",IFERROR(IF(VLOOKUP(Q101+7,'Fechas de clase'!$B$5:$B$102,1,0),Q101+14),Q101+7)))</f>
        <v/>
      </c>
      <c r="S101" s="289" t="str">
        <f>IF($H101="(en blanco)","",IF($H101="","",IFERROR(IF(VLOOKUP(R101+7,'Fechas de clase'!$B$5:$B$102,1,0),R101+14),R101+7)))</f>
        <v/>
      </c>
      <c r="T101" s="289" t="str">
        <f>IF($H101="(en blanco)","",IF($H101="","",IFERROR(IF(VLOOKUP(S101+7,'Fechas de clase'!$B$5:$B$102,1,0),S101+14),S101+7)))</f>
        <v/>
      </c>
      <c r="U101" s="289" t="str">
        <f>IF($H101="(en blanco)","",IF($H101="","",IFERROR(IF(VLOOKUP(T101+7,'Fechas de clase'!$B$5:$B$102,1,0),T101+14),T101+7)))</f>
        <v/>
      </c>
      <c r="V101" s="289" t="str">
        <f>IF($H101="(en blanco)","",IF($H101="","",IFERROR(IF(VLOOKUP(U101+7,'Fechas de clase'!$B$5:$B$102,1,0),U101+14),U101+7)))</f>
        <v/>
      </c>
      <c r="W101" s="289" t="str">
        <f>IF($H101="(en blanco)","",IF($H101="","",IFERROR(IF(VLOOKUP(V101+7,'Fechas de clase'!$B$5:$B$102,1,0),V101+14),V101+7)))</f>
        <v/>
      </c>
      <c r="X101" s="289" t="str">
        <f>IF($H101="(en blanco)","",IF($H101="","",IFERROR(IF(VLOOKUP(W101+7,'Fechas de clase'!$B$5:$B$102,1,0),W101+14),W101+7)))</f>
        <v/>
      </c>
      <c r="Y101" s="289" t="str">
        <f>IF($H101="(en blanco)","",IF($H101="","",IFERROR(IF(VLOOKUP(X101+7,'Fechas de clase'!$B$5:$B$102,1,0),X101+14),X101+7)))</f>
        <v/>
      </c>
    </row>
    <row r="102" spans="2:25">
      <c r="B102" s="290"/>
      <c r="J102" s="288" t="str">
        <f t="shared" si="1"/>
        <v/>
      </c>
      <c r="K102" s="289" t="str">
        <f>IF($H102="(en blanco)","",IF($H102="","",IFERROR(IF(VLOOKUP(H102+7,'Fechas de clase'!$B$5:$B$102,1,0),H102+14),H102+7)))</f>
        <v/>
      </c>
      <c r="L102" s="289" t="str">
        <f>IF($H102="(en blanco)","",IF($H102="","",IFERROR(IF(VLOOKUP(K102+7,'Fechas de clase'!$B$5:$B$102,1,0),K102+14),K102+7)))</f>
        <v/>
      </c>
      <c r="M102" s="289" t="str">
        <f>IF($H102="(en blanco)","",IF($H102="","",IFERROR(IF(VLOOKUP(L102+7,'Fechas de clase'!$B$5:$B$102,1,0),L102+14),L102+7)))</f>
        <v/>
      </c>
      <c r="N102" s="289" t="str">
        <f>IF($H102="(en blanco)","",IF($H102="","",IFERROR(IF(VLOOKUP(M102+7,'Fechas de clase'!$B$5:$B$102,1,0),M102+14),M102+7)))</f>
        <v/>
      </c>
      <c r="O102" s="289" t="str">
        <f>IF($H102="(en blanco)","",IF($H102="","",IFERROR(IF(VLOOKUP(N102+7,'Fechas de clase'!$B$5:$B$102,1,0),N102+14),N102+7)))</f>
        <v/>
      </c>
      <c r="P102" s="289" t="str">
        <f>IF($H102="(en blanco)","",IF($H102="","",IFERROR(IF(VLOOKUP(O102+7,'Fechas de clase'!$B$5:$B$102,1,0),O102+14),O102+7)))</f>
        <v/>
      </c>
      <c r="Q102" s="289" t="str">
        <f>IF($H102="(en blanco)","",IF($H102="","",IFERROR(IF(VLOOKUP(P102+7,'Fechas de clase'!$B$5:$B$102,1,0),P102+14),P102+7)))</f>
        <v/>
      </c>
      <c r="R102" s="289" t="str">
        <f>IF($H102="(en blanco)","",IF($H102="","",IFERROR(IF(VLOOKUP(Q102+7,'Fechas de clase'!$B$5:$B$102,1,0),Q102+14),Q102+7)))</f>
        <v/>
      </c>
      <c r="S102" s="289" t="str">
        <f>IF($H102="(en blanco)","",IF($H102="","",IFERROR(IF(VLOOKUP(R102+7,'Fechas de clase'!$B$5:$B$102,1,0),R102+14),R102+7)))</f>
        <v/>
      </c>
      <c r="T102" s="289" t="str">
        <f>IF($H102="(en blanco)","",IF($H102="","",IFERROR(IF(VLOOKUP(S102+7,'Fechas de clase'!$B$5:$B$102,1,0),S102+14),S102+7)))</f>
        <v/>
      </c>
      <c r="U102" s="289" t="str">
        <f>IF($H102="(en blanco)","",IF($H102="","",IFERROR(IF(VLOOKUP(T102+7,'Fechas de clase'!$B$5:$B$102,1,0),T102+14),T102+7)))</f>
        <v/>
      </c>
      <c r="V102" s="289" t="str">
        <f>IF($H102="(en blanco)","",IF($H102="","",IFERROR(IF(VLOOKUP(U102+7,'Fechas de clase'!$B$5:$B$102,1,0),U102+14),U102+7)))</f>
        <v/>
      </c>
      <c r="W102" s="289" t="str">
        <f>IF($H102="(en blanco)","",IF($H102="","",IFERROR(IF(VLOOKUP(V102+7,'Fechas de clase'!$B$5:$B$102,1,0),V102+14),V102+7)))</f>
        <v/>
      </c>
      <c r="X102" s="289" t="str">
        <f>IF($H102="(en blanco)","",IF($H102="","",IFERROR(IF(VLOOKUP(W102+7,'Fechas de clase'!$B$5:$B$102,1,0),W102+14),W102+7)))</f>
        <v/>
      </c>
      <c r="Y102" s="28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55" zoomScaleNormal="55" zoomScalePageLayoutView="62" workbookViewId="0">
      <selection activeCell="CK73" sqref="CK7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7" t="s">
        <v>11</v>
      </c>
      <c r="C3" t="s">
        <v>566</v>
      </c>
    </row>
    <row r="4" spans="2:59">
      <c r="B4" s="187" t="s">
        <v>68</v>
      </c>
      <c r="C4" t="s">
        <v>567</v>
      </c>
      <c r="D4" s="63"/>
      <c r="BB4" s="187" t="s">
        <v>11</v>
      </c>
      <c r="BC4" t="s">
        <v>566</v>
      </c>
    </row>
    <row r="5" spans="2:59">
      <c r="D5" s="63"/>
      <c r="BB5" s="187" t="s">
        <v>68</v>
      </c>
      <c r="BC5" t="s">
        <v>567</v>
      </c>
      <c r="BD5" s="63"/>
    </row>
    <row r="6" spans="2:59">
      <c r="B6" s="187" t="s">
        <v>14</v>
      </c>
      <c r="C6" s="187" t="s">
        <v>67</v>
      </c>
      <c r="D6" s="187" t="s">
        <v>10</v>
      </c>
      <c r="E6" s="187" t="s">
        <v>568</v>
      </c>
      <c r="F6" s="187" t="s">
        <v>31</v>
      </c>
      <c r="G6" s="187" t="s">
        <v>32</v>
      </c>
      <c r="H6" t="s">
        <v>569</v>
      </c>
      <c r="I6" s="206" t="s">
        <v>570</v>
      </c>
      <c r="J6" s="189" t="s">
        <v>571</v>
      </c>
      <c r="K6" s="190" t="s">
        <v>572</v>
      </c>
      <c r="L6" s="190" t="s">
        <v>573</v>
      </c>
      <c r="M6" s="190" t="s">
        <v>574</v>
      </c>
      <c r="N6" s="190" t="s">
        <v>575</v>
      </c>
      <c r="O6" s="190" t="s">
        <v>576</v>
      </c>
      <c r="P6" s="190" t="s">
        <v>577</v>
      </c>
      <c r="Q6" s="190" t="s">
        <v>578</v>
      </c>
      <c r="R6" s="190" t="s">
        <v>579</v>
      </c>
      <c r="S6" s="190" t="s">
        <v>580</v>
      </c>
      <c r="T6" s="190" t="s">
        <v>581</v>
      </c>
      <c r="U6" s="190" t="s">
        <v>582</v>
      </c>
      <c r="V6" s="190" t="s">
        <v>583</v>
      </c>
      <c r="W6" s="190" t="s">
        <v>584</v>
      </c>
      <c r="X6" s="190" t="s">
        <v>585</v>
      </c>
      <c r="Y6" s="191" t="s">
        <v>586</v>
      </c>
      <c r="AA6" s="189" t="s">
        <v>65</v>
      </c>
      <c r="AB6" s="190" t="s">
        <v>10</v>
      </c>
      <c r="AC6" s="190" t="s">
        <v>14</v>
      </c>
      <c r="AD6" s="190" t="s">
        <v>11</v>
      </c>
      <c r="AE6" s="190" t="s">
        <v>587</v>
      </c>
      <c r="AF6" s="190" t="s">
        <v>24</v>
      </c>
      <c r="AG6" s="190" t="s">
        <v>31</v>
      </c>
      <c r="AH6" s="190" t="s">
        <v>32</v>
      </c>
      <c r="AI6" s="190" t="s">
        <v>588</v>
      </c>
      <c r="AJ6" s="190" t="s">
        <v>589</v>
      </c>
      <c r="AK6" s="190" t="s">
        <v>571</v>
      </c>
      <c r="AL6" s="190" t="s">
        <v>572</v>
      </c>
      <c r="AM6" s="190" t="s">
        <v>573</v>
      </c>
      <c r="AN6" s="190" t="s">
        <v>574</v>
      </c>
      <c r="AO6" s="190" t="s">
        <v>575</v>
      </c>
      <c r="AP6" s="190" t="s">
        <v>576</v>
      </c>
      <c r="AQ6" s="190" t="s">
        <v>577</v>
      </c>
      <c r="AR6" s="190" t="s">
        <v>578</v>
      </c>
      <c r="AS6" s="190" t="s">
        <v>579</v>
      </c>
      <c r="AT6" s="190" t="s">
        <v>580</v>
      </c>
      <c r="AU6" s="190" t="s">
        <v>581</v>
      </c>
      <c r="AV6" s="190" t="s">
        <v>582</v>
      </c>
      <c r="AW6" s="190" t="s">
        <v>583</v>
      </c>
      <c r="AX6" s="190" t="s">
        <v>584</v>
      </c>
      <c r="AY6" s="190" t="s">
        <v>585</v>
      </c>
      <c r="AZ6" s="191" t="s">
        <v>586</v>
      </c>
      <c r="BA6" s="206" t="s">
        <v>570</v>
      </c>
      <c r="BD6" s="63"/>
    </row>
    <row r="7" spans="2:59">
      <c r="B7" s="63">
        <v>45667</v>
      </c>
      <c r="C7" t="s">
        <v>590</v>
      </c>
      <c r="D7" t="s">
        <v>72</v>
      </c>
      <c r="E7" t="s">
        <v>82</v>
      </c>
      <c r="F7" t="s">
        <v>105</v>
      </c>
      <c r="G7" t="s">
        <v>105</v>
      </c>
      <c r="H7" s="333">
        <v>11</v>
      </c>
      <c r="I7">
        <f>IF(C7="","",COUNTIFS(Tabla1[[#All],[¿Pasó a miembro?]],"Si",Tabla1[[#All],[Tipo Incrito]],"&lt;&gt;Pre-Inscrito",Tabla1[[#All],[llave2]],Gráficos_!C7))</f>
        <v>0</v>
      </c>
      <c r="J7" s="188">
        <f>IF(C7="","",COUNTIFS(Tabla1[[#All],[sem 01]],"=P",Tabla1[[#All],[llave2]],Gráficos_!C7))</f>
        <v>10</v>
      </c>
      <c r="K7">
        <f>IF(C7="","",COUNTIFS(Tabla1[[#All],[sem 02]],"=P",Tabla1[[#All],[llave2]],Gráficos_!C7))</f>
        <v>9</v>
      </c>
      <c r="L7">
        <f>IF(C7="","",COUNTIFS(Tabla1[[#All],[sem 03]],"=P",Tabla1[[#All],[llave2]],Gráficos_!C7))</f>
        <v>8</v>
      </c>
      <c r="M7">
        <f>IF(C7="","",COUNTIFS(Tabla1[[#All],[sem 04]],"=P",Tabla1[[#All],[llave2]],Gráficos_!C7))</f>
        <v>6</v>
      </c>
      <c r="N7">
        <f>IF(C7="","",COUNTIFS(Tabla1[[#All],[sem 05]],"=P",Tabla1[[#All],[llave2]],Gráficos_!C7))</f>
        <v>4</v>
      </c>
      <c r="O7">
        <f>IF(C7="","",COUNTIFS(Tabla1[[#All],[sem 06]],"=P",Tabla1[[#All],[llave2]],Gráficos_!C7))</f>
        <v>0</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2">
        <f>IF(C7="","",COUNTIFS(Tabla1[[#All],[sem 16]],"=P",Tabla1[[#All],[llave2]],Gráficos_!C7))</f>
        <v>0</v>
      </c>
      <c r="AA7" s="188" t="str">
        <f t="shared" ref="AA7:AA38" si="0">IF(OR(C7="",C7="(En blanco)"),"",C7)</f>
        <v>Cajamarca-Enero-Viernes-3:30 a 6:00 pm-45667-Inscrito Nuevo</v>
      </c>
      <c r="AB7" t="str">
        <f t="shared" ref="AB7:AB38" si="1">IF(OR(D7="",D7="(En blanco)"),"",D7)</f>
        <v>Oratoria y Filosofía</v>
      </c>
      <c r="AC7" s="63">
        <f t="shared" ref="AC7:AC38" si="2">IF(OR(B7="",B7="(En blanco)"),"",B7)</f>
        <v>45667</v>
      </c>
      <c r="AD7" t="str">
        <f t="shared" ref="AD7:AD38" si="3">IF(OR(B7="",B7="(En blanco)"),"",TEXT(B7,"mmmm"))</f>
        <v>Enero</v>
      </c>
      <c r="AE7" t="str">
        <f>IF(OR(B7="",B7="(En blanco)"),"",TEXT(B7,"yyyy"))</f>
        <v>2025</v>
      </c>
      <c r="AF7" t="str">
        <f t="shared" ref="AF7:AF38" si="4">IF(OR(E7="",E7="(En blanco)"),"",E7)</f>
        <v>Inscrito Nuevo</v>
      </c>
      <c r="AG7" t="str">
        <f t="shared" ref="AG7:AG38" si="5">IF(OR(F7="",F7="(En blanco)"),"",F7)</f>
        <v>Ricardo C.</v>
      </c>
      <c r="AH7" t="str">
        <f t="shared" ref="AH7:AH38" si="6">IF(OR(G7="",G7="(En blanco)"),"",G7)</f>
        <v>Ricardo C.</v>
      </c>
      <c r="AI7">
        <f t="shared" ref="AI7:AI38" si="7">IF(H7="","",H7)</f>
        <v>11</v>
      </c>
      <c r="AK7">
        <f>IF(J7="","",J7)</f>
        <v>10</v>
      </c>
      <c r="AL7">
        <f t="shared" ref="AL7:AV22" si="8">IF(K7="","",K7)</f>
        <v>9</v>
      </c>
      <c r="AM7">
        <f t="shared" si="8"/>
        <v>8</v>
      </c>
      <c r="AN7">
        <f t="shared" si="8"/>
        <v>6</v>
      </c>
      <c r="AO7">
        <f t="shared" si="8"/>
        <v>4</v>
      </c>
      <c r="AP7">
        <f t="shared" si="8"/>
        <v>0</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2">
        <f t="shared" ref="AZ7:AZ70" si="12">IF(Y7="","",Y7)</f>
        <v>0</v>
      </c>
      <c r="BA7">
        <f>IF(I7="","",I7)</f>
        <v>0</v>
      </c>
      <c r="BB7" s="187" t="s">
        <v>14</v>
      </c>
      <c r="BC7" s="187" t="s">
        <v>10</v>
      </c>
      <c r="BD7" s="187" t="s">
        <v>568</v>
      </c>
      <c r="BE7" s="187" t="s">
        <v>31</v>
      </c>
      <c r="BF7" s="187" t="s">
        <v>32</v>
      </c>
      <c r="BG7" t="s">
        <v>569</v>
      </c>
    </row>
    <row r="8" spans="2:59">
      <c r="B8" s="63">
        <v>45668</v>
      </c>
      <c r="C8" t="s">
        <v>591</v>
      </c>
      <c r="D8" t="s">
        <v>72</v>
      </c>
      <c r="E8" t="s">
        <v>82</v>
      </c>
      <c r="F8" t="s">
        <v>83</v>
      </c>
      <c r="G8" t="s">
        <v>83</v>
      </c>
      <c r="H8" s="333">
        <v>8</v>
      </c>
      <c r="I8">
        <f>IF(C8="","",COUNTIFS(Tabla1[[#All],[¿Pasó a miembro?]],"Si",Tabla1[[#All],[Tipo Incrito]],"&lt;&gt;Pre-Inscrito",Tabla1[[#All],[llave2]],Gráficos_!C8))</f>
        <v>0</v>
      </c>
      <c r="J8" s="188">
        <f>IF(C8="","",COUNTIFS(Tabla1[[#All],[sem 01]],"=P",Tabla1[[#All],[llave2]],Gráficos_!C8))</f>
        <v>8</v>
      </c>
      <c r="K8">
        <f>IF(C8="","",COUNTIFS(Tabla1[[#All],[sem 02]],"=P",Tabla1[[#All],[llave2]],Gráficos_!C8))</f>
        <v>5</v>
      </c>
      <c r="L8">
        <f>IF(C8="","",COUNTIFS(Tabla1[[#All],[sem 03]],"=P",Tabla1[[#All],[llave2]],Gráficos_!C8))</f>
        <v>3</v>
      </c>
      <c r="M8">
        <f>IF(C8="","",COUNTIFS(Tabla1[[#All],[sem 04]],"=P",Tabla1[[#All],[llave2]],Gráficos_!C8))</f>
        <v>0</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2">
        <f>IF(C8="","",COUNTIFS(Tabla1[[#All],[sem 16]],"=P",Tabla1[[#All],[llave2]],Gráficos_!C8))</f>
        <v>0</v>
      </c>
      <c r="AA8" s="188" t="str">
        <f t="shared" si="0"/>
        <v>Cajamarca-Enero-Sábado-10:00 a 12:30 pm-45668-Inscrito Nuevo</v>
      </c>
      <c r="AB8" t="str">
        <f t="shared" si="1"/>
        <v>Oratoria y Filosofía</v>
      </c>
      <c r="AC8" s="63">
        <f t="shared" si="2"/>
        <v>45668</v>
      </c>
      <c r="AD8" t="str">
        <f t="shared" si="3"/>
        <v>Enero</v>
      </c>
      <c r="AE8" t="str">
        <f t="shared" ref="AE8:AE71" si="13">IF(OR(B8="",B8="(En blanco)"),"",TEXT(B8,"yyyy"))</f>
        <v>2025</v>
      </c>
      <c r="AF8" t="str">
        <f t="shared" si="4"/>
        <v>Inscrito Nuevo</v>
      </c>
      <c r="AG8" t="str">
        <f t="shared" si="5"/>
        <v>Gabriela V.</v>
      </c>
      <c r="AH8" t="str">
        <f t="shared" si="6"/>
        <v>Gabriela V.</v>
      </c>
      <c r="AI8">
        <f t="shared" si="7"/>
        <v>8</v>
      </c>
      <c r="AK8">
        <f t="shared" ref="AK8:AV28" si="14">IF(J8="","",J8)</f>
        <v>8</v>
      </c>
      <c r="AL8">
        <f t="shared" si="8"/>
        <v>5</v>
      </c>
      <c r="AM8">
        <f t="shared" si="8"/>
        <v>3</v>
      </c>
      <c r="AN8">
        <f t="shared" si="8"/>
        <v>0</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2">
        <f t="shared" si="12"/>
        <v>0</v>
      </c>
      <c r="BA8">
        <f t="shared" ref="BA8:BA71" si="15">IF(I8="","",I8)</f>
        <v>0</v>
      </c>
      <c r="BB8" s="63">
        <v>45667</v>
      </c>
      <c r="BC8" t="s">
        <v>72</v>
      </c>
      <c r="BD8" t="s">
        <v>82</v>
      </c>
      <c r="BE8" t="s">
        <v>105</v>
      </c>
      <c r="BF8" t="s">
        <v>105</v>
      </c>
      <c r="BG8" s="333">
        <v>11</v>
      </c>
    </row>
    <row r="9" spans="2:59">
      <c r="B9" s="63">
        <v>45668</v>
      </c>
      <c r="C9" t="s">
        <v>592</v>
      </c>
      <c r="D9" t="s">
        <v>72</v>
      </c>
      <c r="E9" t="s">
        <v>82</v>
      </c>
      <c r="F9" t="s">
        <v>105</v>
      </c>
      <c r="G9" t="s">
        <v>105</v>
      </c>
      <c r="H9" s="333">
        <v>5</v>
      </c>
      <c r="I9">
        <f>IF(C9="","",COUNTIFS(Tabla1[[#All],[¿Pasó a miembro?]],"Si",Tabla1[[#All],[Tipo Incrito]],"&lt;&gt;Pre-Inscrito",Tabla1[[#All],[llave2]],Gráficos_!C9))</f>
        <v>0</v>
      </c>
      <c r="J9" s="188">
        <f>IF(C9="","",COUNTIFS(Tabla1[[#All],[sem 01]],"=P",Tabla1[[#All],[llave2]],Gráficos_!C9))</f>
        <v>5</v>
      </c>
      <c r="K9">
        <f>IF(C9="","",COUNTIFS(Tabla1[[#All],[sem 02]],"=P",Tabla1[[#All],[llave2]],Gráficos_!C9))</f>
        <v>5</v>
      </c>
      <c r="L9">
        <f>IF(C9="","",COUNTIFS(Tabla1[[#All],[sem 03]],"=P",Tabla1[[#All],[llave2]],Gráficos_!C9))</f>
        <v>5</v>
      </c>
      <c r="M9">
        <f>IF(C9="","",COUNTIFS(Tabla1[[#All],[sem 04]],"=P",Tabla1[[#All],[llave2]],Gráficos_!C9))</f>
        <v>5</v>
      </c>
      <c r="N9">
        <f>IF(C9="","",COUNTIFS(Tabla1[[#All],[sem 05]],"=P",Tabla1[[#All],[llave2]],Gráficos_!C9))</f>
        <v>4</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2">
        <f>IF(C9="","",COUNTIFS(Tabla1[[#All],[sem 16]],"=P",Tabla1[[#All],[llave2]],Gráficos_!C9))</f>
        <v>0</v>
      </c>
      <c r="AA9" s="188" t="str">
        <f t="shared" si="0"/>
        <v>Cajamarca-Enero-Sábado-3:30 a 6:00 pm-45668-Inscrito Nuevo</v>
      </c>
      <c r="AB9" t="str">
        <f t="shared" si="1"/>
        <v>Oratoria y Filosofía</v>
      </c>
      <c r="AC9" s="63">
        <f t="shared" si="2"/>
        <v>45668</v>
      </c>
      <c r="AD9" t="str">
        <f t="shared" si="3"/>
        <v>Enero</v>
      </c>
      <c r="AE9" t="str">
        <f t="shared" si="13"/>
        <v>2025</v>
      </c>
      <c r="AF9" t="str">
        <f t="shared" si="4"/>
        <v>Inscrito Nuevo</v>
      </c>
      <c r="AG9" t="str">
        <f t="shared" si="5"/>
        <v>Ricardo C.</v>
      </c>
      <c r="AH9" t="str">
        <f t="shared" si="6"/>
        <v>Ricardo C.</v>
      </c>
      <c r="AI9">
        <f t="shared" si="7"/>
        <v>5</v>
      </c>
      <c r="AK9">
        <f t="shared" si="14"/>
        <v>5</v>
      </c>
      <c r="AL9">
        <f t="shared" si="8"/>
        <v>5</v>
      </c>
      <c r="AM9">
        <f t="shared" si="8"/>
        <v>5</v>
      </c>
      <c r="AN9">
        <f t="shared" si="8"/>
        <v>5</v>
      </c>
      <c r="AO9">
        <f t="shared" si="8"/>
        <v>4</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92">
        <f t="shared" si="12"/>
        <v>0</v>
      </c>
      <c r="BA9">
        <f t="shared" si="15"/>
        <v>0</v>
      </c>
      <c r="BB9" s="63">
        <v>45668</v>
      </c>
      <c r="BC9" t="s">
        <v>72</v>
      </c>
      <c r="BD9" t="s">
        <v>82</v>
      </c>
      <c r="BE9" t="s">
        <v>83</v>
      </c>
      <c r="BF9" t="s">
        <v>83</v>
      </c>
      <c r="BG9" s="333">
        <v>8</v>
      </c>
    </row>
    <row r="10" spans="2:59">
      <c r="B10" s="63">
        <v>45668</v>
      </c>
      <c r="C10" t="s">
        <v>593</v>
      </c>
      <c r="D10" t="s">
        <v>72</v>
      </c>
      <c r="E10" t="s">
        <v>146</v>
      </c>
      <c r="F10" t="s">
        <v>105</v>
      </c>
      <c r="G10" t="s">
        <v>105</v>
      </c>
      <c r="H10" s="333">
        <v>1</v>
      </c>
      <c r="I10">
        <f>IF(C10="","",COUNTIFS(Tabla1[[#All],[¿Pasó a miembro?]],"Si",Tabla1[[#All],[Tipo Incrito]],"&lt;&gt;Pre-Inscrito",Tabla1[[#All],[llave2]],Gráficos_!C10))</f>
        <v>0</v>
      </c>
      <c r="J10" s="188">
        <f>IF(C10="","",COUNTIFS(Tabla1[[#All],[sem 01]],"=P",Tabla1[[#All],[llave2]],Gráficos_!C10))</f>
        <v>0</v>
      </c>
      <c r="K10">
        <f>IF(C10="","",COUNTIFS(Tabla1[[#All],[sem 02]],"=P",Tabla1[[#All],[llave2]],Gráficos_!C10))</f>
        <v>0</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2">
        <f>IF(C10="","",COUNTIFS(Tabla1[[#All],[sem 16]],"=P",Tabla1[[#All],[llave2]],Gráficos_!C10))</f>
        <v>0</v>
      </c>
      <c r="AA10" s="188" t="str">
        <f t="shared" si="0"/>
        <v>Cajamarca-Enero-Sábado-3:30 a 6:00 pm-45668-Pre-Inscrito</v>
      </c>
      <c r="AB10" t="str">
        <f t="shared" si="1"/>
        <v>Oratoria y Filosofía</v>
      </c>
      <c r="AC10" s="63">
        <f t="shared" si="2"/>
        <v>45668</v>
      </c>
      <c r="AD10" t="str">
        <f t="shared" si="3"/>
        <v>Enero</v>
      </c>
      <c r="AE10" t="str">
        <f t="shared" si="13"/>
        <v>2025</v>
      </c>
      <c r="AF10" t="str">
        <f t="shared" si="4"/>
        <v>Pre-Inscrito</v>
      </c>
      <c r="AG10" t="str">
        <f t="shared" si="5"/>
        <v>Ricardo C.</v>
      </c>
      <c r="AH10" t="str">
        <f t="shared" si="6"/>
        <v>Ricardo C.</v>
      </c>
      <c r="AI10">
        <f t="shared" si="7"/>
        <v>1</v>
      </c>
      <c r="AK10">
        <f t="shared" si="14"/>
        <v>0</v>
      </c>
      <c r="AL10">
        <f t="shared" si="8"/>
        <v>0</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2">
        <f t="shared" si="12"/>
        <v>0</v>
      </c>
      <c r="BA10">
        <f t="shared" si="15"/>
        <v>0</v>
      </c>
      <c r="BB10" s="63">
        <v>45668</v>
      </c>
      <c r="BC10" t="s">
        <v>72</v>
      </c>
      <c r="BD10" t="s">
        <v>82</v>
      </c>
      <c r="BE10" t="s">
        <v>105</v>
      </c>
      <c r="BF10" t="s">
        <v>105</v>
      </c>
      <c r="BG10" s="333">
        <v>5</v>
      </c>
    </row>
    <row r="11" spans="2:59">
      <c r="B11" s="63">
        <v>45668</v>
      </c>
      <c r="C11" t="s">
        <v>594</v>
      </c>
      <c r="D11" t="s">
        <v>72</v>
      </c>
      <c r="E11" t="s">
        <v>151</v>
      </c>
      <c r="F11" t="s">
        <v>105</v>
      </c>
      <c r="G11" t="s">
        <v>105</v>
      </c>
      <c r="H11" s="333">
        <v>1</v>
      </c>
      <c r="I11">
        <f>IF(C11="","",COUNTIFS(Tabla1[[#All],[¿Pasó a miembro?]],"Si",Tabla1[[#All],[Tipo Incrito]],"&lt;&gt;Pre-Inscrito",Tabla1[[#All],[llave2]],Gráficos_!C11))</f>
        <v>0</v>
      </c>
      <c r="J11" s="188">
        <f>IF(C11="","",COUNTIFS(Tabla1[[#All],[sem 01]],"=P",Tabla1[[#All],[llave2]],Gráficos_!C11))</f>
        <v>0</v>
      </c>
      <c r="K11">
        <f>IF(C11="","",COUNTIFS(Tabla1[[#All],[sem 02]],"=P",Tabla1[[#All],[llave2]],Gráficos_!C11))</f>
        <v>0</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2">
        <f>IF(C11="","",COUNTIFS(Tabla1[[#All],[sem 16]],"=P",Tabla1[[#All],[llave2]],Gráficos_!C11))</f>
        <v>0</v>
      </c>
      <c r="AA11" s="188" t="str">
        <f t="shared" si="0"/>
        <v>Cajamarca-Enero-Sábado-3:30 a 6:00 pm-45668-Cambio de horario</v>
      </c>
      <c r="AB11" t="str">
        <f t="shared" si="1"/>
        <v>Oratoria y Filosofía</v>
      </c>
      <c r="AC11" s="63">
        <f t="shared" si="2"/>
        <v>45668</v>
      </c>
      <c r="AD11" t="str">
        <f t="shared" si="3"/>
        <v>Enero</v>
      </c>
      <c r="AE11" t="str">
        <f t="shared" si="13"/>
        <v>2025</v>
      </c>
      <c r="AF11" t="str">
        <f t="shared" si="4"/>
        <v>Cambio de horario</v>
      </c>
      <c r="AG11" t="str">
        <f t="shared" si="5"/>
        <v>Ricardo C.</v>
      </c>
      <c r="AH11" t="str">
        <f t="shared" si="6"/>
        <v>Ricardo C.</v>
      </c>
      <c r="AI11">
        <f t="shared" si="7"/>
        <v>1</v>
      </c>
      <c r="AK11">
        <f t="shared" si="14"/>
        <v>0</v>
      </c>
      <c r="AL11">
        <f t="shared" si="8"/>
        <v>0</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2">
        <f t="shared" si="12"/>
        <v>0</v>
      </c>
      <c r="BA11">
        <f t="shared" si="15"/>
        <v>0</v>
      </c>
      <c r="BB11" s="63">
        <v>45668</v>
      </c>
      <c r="BC11" t="s">
        <v>72</v>
      </c>
      <c r="BD11" t="s">
        <v>241</v>
      </c>
      <c r="BE11" t="s">
        <v>83</v>
      </c>
      <c r="BF11" t="s">
        <v>83</v>
      </c>
      <c r="BG11" s="333">
        <v>1</v>
      </c>
    </row>
    <row r="12" spans="2:59">
      <c r="B12" s="63">
        <v>45668</v>
      </c>
      <c r="C12" t="s">
        <v>595</v>
      </c>
      <c r="D12" t="s">
        <v>72</v>
      </c>
      <c r="E12" t="s">
        <v>146</v>
      </c>
      <c r="F12" t="s">
        <v>83</v>
      </c>
      <c r="G12" t="s">
        <v>83</v>
      </c>
      <c r="H12" s="333">
        <v>1</v>
      </c>
      <c r="I12">
        <f>IF(C12="","",COUNTIFS(Tabla1[[#All],[¿Pasó a miembro?]],"Si",Tabla1[[#All],[Tipo Incrito]],"&lt;&gt;Pre-Inscrito",Tabla1[[#All],[llave2]],Gráficos_!C12))</f>
        <v>0</v>
      </c>
      <c r="J12" s="188">
        <f>IF(C12="","",COUNTIFS(Tabla1[[#All],[sem 01]],"=P",Tabla1[[#All],[llave2]],Gráficos_!C12))</f>
        <v>0</v>
      </c>
      <c r="K12">
        <f>IF(C12="","",COUNTIFS(Tabla1[[#All],[sem 02]],"=P",Tabla1[[#All],[llave2]],Gráficos_!C12))</f>
        <v>0</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2">
        <f>IF(C12="","",COUNTIFS(Tabla1[[#All],[sem 16]],"=P",Tabla1[[#All],[llave2]],Gráficos_!C12))</f>
        <v>0</v>
      </c>
      <c r="AA12" s="188" t="str">
        <f t="shared" si="0"/>
        <v>Cajamarca-Enero-Sábado-10:00 a 12:30 pm-45668-Pre-Inscrito</v>
      </c>
      <c r="AB12" t="str">
        <f t="shared" si="1"/>
        <v>Oratoria y Filosofía</v>
      </c>
      <c r="AC12" s="63">
        <f t="shared" si="2"/>
        <v>45668</v>
      </c>
      <c r="AD12" t="str">
        <f t="shared" si="3"/>
        <v>Enero</v>
      </c>
      <c r="AE12" t="str">
        <f t="shared" si="13"/>
        <v>2025</v>
      </c>
      <c r="AF12" t="str">
        <f t="shared" si="4"/>
        <v>Pre-Inscrito</v>
      </c>
      <c r="AG12" t="str">
        <f t="shared" si="5"/>
        <v>Gabriela V.</v>
      </c>
      <c r="AH12" t="str">
        <f t="shared" si="6"/>
        <v>Gabriela V.</v>
      </c>
      <c r="AI12">
        <f t="shared" si="7"/>
        <v>1</v>
      </c>
      <c r="AK12">
        <f t="shared" si="14"/>
        <v>0</v>
      </c>
      <c r="AL12">
        <f t="shared" si="8"/>
        <v>0</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2">
        <f t="shared" si="12"/>
        <v>0</v>
      </c>
      <c r="BA12">
        <f t="shared" si="15"/>
        <v>0</v>
      </c>
      <c r="BB12" s="63">
        <v>45668</v>
      </c>
      <c r="BC12" t="s">
        <v>72</v>
      </c>
      <c r="BD12" t="s">
        <v>146</v>
      </c>
      <c r="BE12" t="s">
        <v>83</v>
      </c>
      <c r="BF12" t="s">
        <v>83</v>
      </c>
      <c r="BG12" s="333">
        <v>1</v>
      </c>
    </row>
    <row r="13" spans="2:59">
      <c r="B13" s="63">
        <v>45668</v>
      </c>
      <c r="C13" t="s">
        <v>596</v>
      </c>
      <c r="D13" t="s">
        <v>72</v>
      </c>
      <c r="E13" t="s">
        <v>241</v>
      </c>
      <c r="F13" t="s">
        <v>83</v>
      </c>
      <c r="G13" t="s">
        <v>83</v>
      </c>
      <c r="H13" s="333">
        <v>1</v>
      </c>
      <c r="I13">
        <f>IF(C13="","",COUNTIFS(Tabla1[[#All],[¿Pasó a miembro?]],"Si",Tabla1[[#All],[Tipo Incrito]],"&lt;&gt;Pre-Inscrito",Tabla1[[#All],[llave2]],Gráficos_!C13))</f>
        <v>0</v>
      </c>
      <c r="J13" s="188">
        <f>IF(C13="","",COUNTIFS(Tabla1[[#All],[sem 01]],"=P",Tabla1[[#All],[llave2]],Gráficos_!C13))</f>
        <v>1</v>
      </c>
      <c r="K13">
        <f>IF(C13="","",COUNTIFS(Tabla1[[#All],[sem 02]],"=P",Tabla1[[#All],[llave2]],Gráficos_!C13))</f>
        <v>0</v>
      </c>
      <c r="L13">
        <f>IF(C13="","",COUNTIFS(Tabla1[[#All],[sem 03]],"=P",Tabla1[[#All],[llave2]],Gráficos_!C13))</f>
        <v>0</v>
      </c>
      <c r="M13">
        <f>IF(C13="","",COUNTIFS(Tabla1[[#All],[sem 04]],"=P",Tabla1[[#All],[llave2]],Gráficos_!C13))</f>
        <v>0</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2">
        <f>IF(C13="","",COUNTIFS(Tabla1[[#All],[sem 16]],"=P",Tabla1[[#All],[llave2]],Gráficos_!C13))</f>
        <v>0</v>
      </c>
      <c r="AA13" s="188" t="str">
        <f t="shared" si="0"/>
        <v>Cajamarca-Enero-Sábado-10:00 a 12:30 pm-45668-Recuperado otro año</v>
      </c>
      <c r="AB13" t="str">
        <f t="shared" si="1"/>
        <v>Oratoria y Filosofía</v>
      </c>
      <c r="AC13" s="63">
        <f t="shared" si="2"/>
        <v>45668</v>
      </c>
      <c r="AD13" t="str">
        <f t="shared" si="3"/>
        <v>Enero</v>
      </c>
      <c r="AE13" t="str">
        <f t="shared" si="13"/>
        <v>2025</v>
      </c>
      <c r="AF13" t="str">
        <f t="shared" si="4"/>
        <v>Recuperado otro año</v>
      </c>
      <c r="AG13" t="str">
        <f t="shared" si="5"/>
        <v>Gabriela V.</v>
      </c>
      <c r="AH13" t="str">
        <f t="shared" si="6"/>
        <v>Gabriela V.</v>
      </c>
      <c r="AI13">
        <f t="shared" si="7"/>
        <v>1</v>
      </c>
      <c r="AK13">
        <f t="shared" si="14"/>
        <v>1</v>
      </c>
      <c r="AL13">
        <f t="shared" si="8"/>
        <v>0</v>
      </c>
      <c r="AM13">
        <f t="shared" si="8"/>
        <v>0</v>
      </c>
      <c r="AN13">
        <f t="shared" si="8"/>
        <v>0</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2">
        <f t="shared" si="12"/>
        <v>0</v>
      </c>
      <c r="BA13">
        <f t="shared" si="15"/>
        <v>0</v>
      </c>
      <c r="BB13" s="63">
        <v>45668</v>
      </c>
      <c r="BC13" t="s">
        <v>72</v>
      </c>
      <c r="BD13" t="s">
        <v>146</v>
      </c>
      <c r="BE13" t="s">
        <v>105</v>
      </c>
      <c r="BF13" t="s">
        <v>105</v>
      </c>
      <c r="BG13" s="333">
        <v>1</v>
      </c>
    </row>
    <row r="14" spans="2:59">
      <c r="B14" s="63">
        <v>45678</v>
      </c>
      <c r="C14" t="s">
        <v>597</v>
      </c>
      <c r="D14" t="s">
        <v>72</v>
      </c>
      <c r="E14" t="s">
        <v>82</v>
      </c>
      <c r="F14" t="s">
        <v>94</v>
      </c>
      <c r="G14" t="s">
        <v>94</v>
      </c>
      <c r="H14" s="333">
        <v>8</v>
      </c>
      <c r="I14">
        <f>IF(C14="","",COUNTIFS(Tabla1[[#All],[¿Pasó a miembro?]],"Si",Tabla1[[#All],[Tipo Incrito]],"&lt;&gt;Pre-Inscrito",Tabla1[[#All],[llave2]],Gráficos_!C14))</f>
        <v>0</v>
      </c>
      <c r="J14" s="188">
        <f>IF(C14="","",COUNTIFS(Tabla1[[#All],[sem 01]],"=P",Tabla1[[#All],[llave2]],Gráficos_!C14))</f>
        <v>8</v>
      </c>
      <c r="K14">
        <f>IF(C14="","",COUNTIFS(Tabla1[[#All],[sem 02]],"=P",Tabla1[[#All],[llave2]],Gráficos_!C14))</f>
        <v>7</v>
      </c>
      <c r="L14">
        <f>IF(C14="","",COUNTIFS(Tabla1[[#All],[sem 03]],"=P",Tabla1[[#All],[llave2]],Gráficos_!C14))</f>
        <v>3</v>
      </c>
      <c r="M14">
        <f>IF(C14="","",COUNTIFS(Tabla1[[#All],[sem 04]],"=P",Tabla1[[#All],[llave2]],Gráficos_!C14))</f>
        <v>5</v>
      </c>
      <c r="N14">
        <f>IF(C14="","",COUNTIFS(Tabla1[[#All],[sem 05]],"=P",Tabla1[[#All],[llave2]],Gráficos_!C14))</f>
        <v>4</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2">
        <f>IF(C14="","",COUNTIFS(Tabla1[[#All],[sem 16]],"=P",Tabla1[[#All],[llave2]],Gráficos_!C14))</f>
        <v>0</v>
      </c>
      <c r="AA14" s="188" t="str">
        <f t="shared" si="0"/>
        <v>Cajamarca-Enero-Martes-7:00 a 9:30 pm-45678-Inscrito Nuevo</v>
      </c>
      <c r="AB14" t="str">
        <f t="shared" si="1"/>
        <v>Oratoria y Filosofía</v>
      </c>
      <c r="AC14" s="63">
        <f t="shared" si="2"/>
        <v>45678</v>
      </c>
      <c r="AD14" t="str">
        <f t="shared" si="3"/>
        <v>Enero</v>
      </c>
      <c r="AE14" t="str">
        <f t="shared" si="13"/>
        <v>2025</v>
      </c>
      <c r="AF14" t="str">
        <f t="shared" si="4"/>
        <v>Inscrito Nuevo</v>
      </c>
      <c r="AG14" t="str">
        <f t="shared" si="5"/>
        <v>Esmeralda N.</v>
      </c>
      <c r="AH14" t="str">
        <f t="shared" si="6"/>
        <v>Esmeralda N.</v>
      </c>
      <c r="AI14">
        <f t="shared" si="7"/>
        <v>8</v>
      </c>
      <c r="AK14">
        <f t="shared" si="14"/>
        <v>8</v>
      </c>
      <c r="AL14">
        <f t="shared" si="8"/>
        <v>7</v>
      </c>
      <c r="AM14">
        <f t="shared" si="8"/>
        <v>3</v>
      </c>
      <c r="AN14">
        <f t="shared" si="8"/>
        <v>5</v>
      </c>
      <c r="AO14">
        <f t="shared" si="8"/>
        <v>4</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2">
        <f t="shared" si="12"/>
        <v>0</v>
      </c>
      <c r="BA14">
        <f t="shared" si="15"/>
        <v>0</v>
      </c>
      <c r="BB14" s="63">
        <v>45668</v>
      </c>
      <c r="BC14" t="s">
        <v>72</v>
      </c>
      <c r="BD14" t="s">
        <v>151</v>
      </c>
      <c r="BE14" t="s">
        <v>105</v>
      </c>
      <c r="BF14" t="s">
        <v>105</v>
      </c>
      <c r="BG14" s="333">
        <v>1</v>
      </c>
    </row>
    <row r="15" spans="2:59">
      <c r="B15" s="63">
        <v>45678</v>
      </c>
      <c r="C15" t="s">
        <v>598</v>
      </c>
      <c r="D15" t="s">
        <v>72</v>
      </c>
      <c r="E15" t="s">
        <v>241</v>
      </c>
      <c r="F15" t="s">
        <v>94</v>
      </c>
      <c r="G15" t="s">
        <v>94</v>
      </c>
      <c r="H15" s="333">
        <v>1</v>
      </c>
      <c r="I15">
        <f>IF(C15="","",COUNTIFS(Tabla1[[#All],[¿Pasó a miembro?]],"Si",Tabla1[[#All],[Tipo Incrito]],"&lt;&gt;Pre-Inscrito",Tabla1[[#All],[llave2]],Gráficos_!C15))</f>
        <v>0</v>
      </c>
      <c r="J15" s="188">
        <f>IF(C15="","",COUNTIFS(Tabla1[[#All],[sem 01]],"=P",Tabla1[[#All],[llave2]],Gráficos_!C15))</f>
        <v>1</v>
      </c>
      <c r="K15">
        <f>IF(C15="","",COUNTIFS(Tabla1[[#All],[sem 02]],"=P",Tabla1[[#All],[llave2]],Gráficos_!C15))</f>
        <v>1</v>
      </c>
      <c r="L15">
        <f>IF(C15="","",COUNTIFS(Tabla1[[#All],[sem 03]],"=P",Tabla1[[#All],[llave2]],Gráficos_!C15))</f>
        <v>1</v>
      </c>
      <c r="M15">
        <f>IF(C15="","",COUNTIFS(Tabla1[[#All],[sem 04]],"=P",Tabla1[[#All],[llave2]],Gráficos_!C15))</f>
        <v>0</v>
      </c>
      <c r="N15">
        <f>IF(C15="","",COUNTIFS(Tabla1[[#All],[sem 05]],"=P",Tabla1[[#All],[llave2]],Gráficos_!C15))</f>
        <v>1</v>
      </c>
      <c r="O15">
        <f>IF(C15="","",COUNTIFS(Tabla1[[#All],[sem 06]],"=P",Tabla1[[#All],[llave2]],Gráficos_!C15))</f>
        <v>0</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2">
        <f>IF(C15="","",COUNTIFS(Tabla1[[#All],[sem 16]],"=P",Tabla1[[#All],[llave2]],Gráficos_!C15))</f>
        <v>0</v>
      </c>
      <c r="AA15" s="188" t="str">
        <f t="shared" si="0"/>
        <v>Cajamarca-Enero-Martes-7:00 a 9:30 pm-45678-Recuperado otro año</v>
      </c>
      <c r="AB15" t="str">
        <f t="shared" si="1"/>
        <v>Oratoria y Filosofía</v>
      </c>
      <c r="AC15" s="63">
        <f t="shared" si="2"/>
        <v>45678</v>
      </c>
      <c r="AD15" t="str">
        <f t="shared" si="3"/>
        <v>Enero</v>
      </c>
      <c r="AE15" t="str">
        <f t="shared" si="13"/>
        <v>2025</v>
      </c>
      <c r="AF15" t="str">
        <f t="shared" si="4"/>
        <v>Recuperado otro año</v>
      </c>
      <c r="AG15" t="str">
        <f t="shared" si="5"/>
        <v>Esmeralda N.</v>
      </c>
      <c r="AH15" t="str">
        <f t="shared" si="6"/>
        <v>Esmeralda N.</v>
      </c>
      <c r="AI15">
        <f t="shared" si="7"/>
        <v>1</v>
      </c>
      <c r="AK15">
        <f t="shared" si="14"/>
        <v>1</v>
      </c>
      <c r="AL15">
        <f t="shared" si="8"/>
        <v>1</v>
      </c>
      <c r="AM15">
        <f t="shared" si="8"/>
        <v>1</v>
      </c>
      <c r="AN15">
        <f t="shared" si="8"/>
        <v>0</v>
      </c>
      <c r="AO15">
        <f t="shared" si="8"/>
        <v>1</v>
      </c>
      <c r="AP15">
        <f t="shared" si="8"/>
        <v>0</v>
      </c>
      <c r="AQ15">
        <f t="shared" si="8"/>
        <v>0</v>
      </c>
      <c r="AR15">
        <f t="shared" si="8"/>
        <v>0</v>
      </c>
      <c r="AS15">
        <f t="shared" si="8"/>
        <v>0</v>
      </c>
      <c r="AT15">
        <f t="shared" si="8"/>
        <v>0</v>
      </c>
      <c r="AU15">
        <f t="shared" si="8"/>
        <v>0</v>
      </c>
      <c r="AV15">
        <f t="shared" si="8"/>
        <v>0</v>
      </c>
      <c r="AW15">
        <f t="shared" si="9"/>
        <v>0</v>
      </c>
      <c r="AX15">
        <f t="shared" si="10"/>
        <v>0</v>
      </c>
      <c r="AY15">
        <f t="shared" si="11"/>
        <v>0</v>
      </c>
      <c r="AZ15" s="192">
        <f t="shared" si="12"/>
        <v>0</v>
      </c>
      <c r="BA15">
        <f t="shared" si="15"/>
        <v>0</v>
      </c>
      <c r="BB15" s="63">
        <v>45678</v>
      </c>
      <c r="BC15" t="s">
        <v>72</v>
      </c>
      <c r="BD15" t="s">
        <v>82</v>
      </c>
      <c r="BE15" t="s">
        <v>94</v>
      </c>
      <c r="BF15" t="s">
        <v>94</v>
      </c>
      <c r="BG15" s="333">
        <v>8</v>
      </c>
    </row>
    <row r="16" spans="2:59">
      <c r="B16" s="63">
        <v>45698</v>
      </c>
      <c r="C16" t="s">
        <v>599</v>
      </c>
      <c r="D16" t="s">
        <v>281</v>
      </c>
      <c r="E16" t="s">
        <v>82</v>
      </c>
      <c r="F16" t="s">
        <v>288</v>
      </c>
      <c r="G16" t="s">
        <v>288</v>
      </c>
      <c r="H16" s="333">
        <v>3</v>
      </c>
      <c r="I16">
        <f>IF(C16="","",COUNTIFS(Tabla1[[#All],[¿Pasó a miembro?]],"Si",Tabla1[[#All],[Tipo Incrito]],"&lt;&gt;Pre-Inscrito",Tabla1[[#All],[llave2]],Gráficos_!C16))</f>
        <v>0</v>
      </c>
      <c r="J16" s="188">
        <f>IF(C16="","",COUNTIFS(Tabla1[[#All],[sem 01]],"=P",Tabla1[[#All],[llave2]],Gráficos_!C16))</f>
        <v>3</v>
      </c>
      <c r="K16">
        <f>IF(C16="","",COUNTIFS(Tabla1[[#All],[sem 02]],"=P",Tabla1[[#All],[llave2]],Gráficos_!C16))</f>
        <v>3</v>
      </c>
      <c r="L16">
        <f>IF(C16="","",COUNTIFS(Tabla1[[#All],[sem 03]],"=P",Tabla1[[#All],[llave2]],Gráficos_!C16))</f>
        <v>0</v>
      </c>
      <c r="M16">
        <f>IF(C16="","",COUNTIFS(Tabla1[[#All],[sem 04]],"=P",Tabla1[[#All],[llave2]],Gráficos_!C16))</f>
        <v>0</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2">
        <f>IF(C16="","",COUNTIFS(Tabla1[[#All],[sem 16]],"=P",Tabla1[[#All],[llave2]],Gráficos_!C16))</f>
        <v>0</v>
      </c>
      <c r="AA16" s="188" t="str">
        <f t="shared" si="0"/>
        <v>Cajamarca-Febrero-Lunes-7:00 - 9:00-45698-Inscrito Nuevo</v>
      </c>
      <c r="AB16" t="str">
        <f t="shared" si="1"/>
        <v>Conócete a ti mismo</v>
      </c>
      <c r="AC16" s="63">
        <f t="shared" si="2"/>
        <v>45698</v>
      </c>
      <c r="AD16" t="str">
        <f t="shared" si="3"/>
        <v>Febrero</v>
      </c>
      <c r="AE16" t="str">
        <f t="shared" si="13"/>
        <v>2025</v>
      </c>
      <c r="AF16" t="str">
        <f t="shared" si="4"/>
        <v>Inscrito Nuevo</v>
      </c>
      <c r="AG16" t="str">
        <f t="shared" si="5"/>
        <v>Francisco C.</v>
      </c>
      <c r="AH16" t="str">
        <f t="shared" si="6"/>
        <v>Francisco C.</v>
      </c>
      <c r="AI16">
        <f t="shared" si="7"/>
        <v>3</v>
      </c>
      <c r="AK16">
        <f t="shared" si="14"/>
        <v>3</v>
      </c>
      <c r="AL16">
        <f t="shared" si="8"/>
        <v>3</v>
      </c>
      <c r="AM16">
        <f t="shared" si="8"/>
        <v>0</v>
      </c>
      <c r="AN16">
        <f t="shared" si="8"/>
        <v>0</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2">
        <f t="shared" si="12"/>
        <v>0</v>
      </c>
      <c r="BA16">
        <f t="shared" si="15"/>
        <v>0</v>
      </c>
      <c r="BB16" s="63">
        <v>45678</v>
      </c>
      <c r="BC16" t="s">
        <v>72</v>
      </c>
      <c r="BD16" t="s">
        <v>241</v>
      </c>
      <c r="BE16" t="s">
        <v>94</v>
      </c>
      <c r="BF16" t="s">
        <v>94</v>
      </c>
      <c r="BG16" s="333">
        <v>1</v>
      </c>
    </row>
    <row r="17" spans="2:59">
      <c r="B17" s="63">
        <v>45700</v>
      </c>
      <c r="C17" t="s">
        <v>600</v>
      </c>
      <c r="D17" t="s">
        <v>72</v>
      </c>
      <c r="E17" t="s">
        <v>82</v>
      </c>
      <c r="F17" t="s">
        <v>271</v>
      </c>
      <c r="G17" t="s">
        <v>271</v>
      </c>
      <c r="H17" s="333">
        <v>6</v>
      </c>
      <c r="I17">
        <f>IF(C17="","",COUNTIFS(Tabla1[[#All],[¿Pasó a miembro?]],"Si",Tabla1[[#All],[Tipo Incrito]],"&lt;&gt;Pre-Inscrito",Tabla1[[#All],[llave2]],Gráficos_!C17))</f>
        <v>0</v>
      </c>
      <c r="J17" s="188">
        <f>IF(C17="","",COUNTIFS(Tabla1[[#All],[sem 01]],"=P",Tabla1[[#All],[llave2]],Gráficos_!C17))</f>
        <v>6</v>
      </c>
      <c r="K17">
        <f>IF(C17="","",COUNTIFS(Tabla1[[#All],[sem 02]],"=P",Tabla1[[#All],[llave2]],Gráficos_!C17))</f>
        <v>6</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2">
        <f>IF(C17="","",COUNTIFS(Tabla1[[#All],[sem 16]],"=P",Tabla1[[#All],[llave2]],Gráficos_!C17))</f>
        <v>0</v>
      </c>
      <c r="AA17" s="188" t="str">
        <f t="shared" si="0"/>
        <v>Cajamarca-Febrero-Miércoles-7:00 a 9:30 pm-45700-Inscrito Nuevo</v>
      </c>
      <c r="AB17" t="str">
        <f t="shared" si="1"/>
        <v>Oratoria y Filosofía</v>
      </c>
      <c r="AC17" s="63">
        <f t="shared" si="2"/>
        <v>45700</v>
      </c>
      <c r="AD17" t="str">
        <f t="shared" si="3"/>
        <v>Febrero</v>
      </c>
      <c r="AE17" t="str">
        <f t="shared" si="13"/>
        <v>2025</v>
      </c>
      <c r="AF17" t="str">
        <f t="shared" si="4"/>
        <v>Inscrito Nuevo</v>
      </c>
      <c r="AG17" t="str">
        <f t="shared" si="5"/>
        <v>Patricia V.</v>
      </c>
      <c r="AH17" t="str">
        <f t="shared" si="6"/>
        <v>Patricia V.</v>
      </c>
      <c r="AI17">
        <f t="shared" si="7"/>
        <v>6</v>
      </c>
      <c r="AK17">
        <f t="shared" si="14"/>
        <v>6</v>
      </c>
      <c r="AL17">
        <f t="shared" si="8"/>
        <v>6</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2">
        <f t="shared" si="12"/>
        <v>0</v>
      </c>
      <c r="BA17">
        <f t="shared" si="15"/>
        <v>0</v>
      </c>
      <c r="BB17" s="63">
        <v>45698</v>
      </c>
      <c r="BC17" t="s">
        <v>281</v>
      </c>
      <c r="BD17" t="s">
        <v>82</v>
      </c>
      <c r="BE17" t="s">
        <v>288</v>
      </c>
      <c r="BF17" t="s">
        <v>288</v>
      </c>
      <c r="BG17" s="333">
        <v>3</v>
      </c>
    </row>
    <row r="18" spans="2:59">
      <c r="B18" s="63">
        <v>45702</v>
      </c>
      <c r="C18" t="s">
        <v>601</v>
      </c>
      <c r="D18" t="s">
        <v>72</v>
      </c>
      <c r="E18" t="s">
        <v>82</v>
      </c>
      <c r="F18" t="s">
        <v>262</v>
      </c>
      <c r="G18" t="s">
        <v>262</v>
      </c>
      <c r="H18" s="333">
        <v>3</v>
      </c>
      <c r="I18">
        <f>IF(C18="","",COUNTIFS(Tabla1[[#All],[¿Pasó a miembro?]],"Si",Tabla1[[#All],[Tipo Incrito]],"&lt;&gt;Pre-Inscrito",Tabla1[[#All],[llave2]],Gráficos_!C18))</f>
        <v>0</v>
      </c>
      <c r="J18" s="188">
        <f>IF(C18="","",COUNTIFS(Tabla1[[#All],[sem 01]],"=P",Tabla1[[#All],[llave2]],Gráficos_!C18))</f>
        <v>0</v>
      </c>
      <c r="K18">
        <f>IF(C18="","",COUNTIFS(Tabla1[[#All],[sem 02]],"=P",Tabla1[[#All],[llave2]],Gráficos_!C18))</f>
        <v>0</v>
      </c>
      <c r="L18">
        <f>IF(C18="","",COUNTIFS(Tabla1[[#All],[sem 03]],"=P",Tabla1[[#All],[llave2]],Gráficos_!C18))</f>
        <v>0</v>
      </c>
      <c r="M18">
        <f>IF(C18="","",COUNTIFS(Tabla1[[#All],[sem 04]],"=P",Tabla1[[#All],[llave2]],Gráficos_!C18))</f>
        <v>0</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2">
        <f>IF(C18="","",COUNTIFS(Tabla1[[#All],[sem 16]],"=P",Tabla1[[#All],[llave2]],Gráficos_!C18))</f>
        <v>0</v>
      </c>
      <c r="AA18" s="188" t="str">
        <f t="shared" si="0"/>
        <v>Cajamarca-Febrero-Viernes-3:30 a 6:00 pm-45702-Inscrito Nuevo</v>
      </c>
      <c r="AB18" t="str">
        <f t="shared" si="1"/>
        <v>Oratoria y Filosofía</v>
      </c>
      <c r="AC18" s="63">
        <f t="shared" si="2"/>
        <v>45702</v>
      </c>
      <c r="AD18" t="str">
        <f t="shared" si="3"/>
        <v>Febrero</v>
      </c>
      <c r="AE18" t="str">
        <f t="shared" si="13"/>
        <v>2025</v>
      </c>
      <c r="AF18" t="str">
        <f t="shared" si="4"/>
        <v>Inscrito Nuevo</v>
      </c>
      <c r="AG18" t="str">
        <f t="shared" si="5"/>
        <v>Fernanda V.</v>
      </c>
      <c r="AH18" t="str">
        <f t="shared" si="6"/>
        <v>Fernanda V.</v>
      </c>
      <c r="AI18">
        <f t="shared" si="7"/>
        <v>3</v>
      </c>
      <c r="AK18">
        <f t="shared" si="14"/>
        <v>0</v>
      </c>
      <c r="AL18">
        <f t="shared" si="8"/>
        <v>0</v>
      </c>
      <c r="AM18">
        <f t="shared" si="8"/>
        <v>0</v>
      </c>
      <c r="AN18">
        <f t="shared" si="8"/>
        <v>0</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2">
        <f t="shared" si="12"/>
        <v>0</v>
      </c>
      <c r="BA18">
        <f t="shared" si="15"/>
        <v>0</v>
      </c>
      <c r="BB18" s="63">
        <v>45700</v>
      </c>
      <c r="BC18" t="s">
        <v>72</v>
      </c>
      <c r="BD18" t="s">
        <v>82</v>
      </c>
      <c r="BE18" t="s">
        <v>271</v>
      </c>
      <c r="BF18" t="s">
        <v>271</v>
      </c>
      <c r="BG18" s="333">
        <v>6</v>
      </c>
    </row>
    <row r="19" spans="2:59">
      <c r="B19" s="63">
        <v>45703</v>
      </c>
      <c r="C19" t="s">
        <v>602</v>
      </c>
      <c r="D19" t="s">
        <v>72</v>
      </c>
      <c r="E19" t="s">
        <v>82</v>
      </c>
      <c r="F19" t="s">
        <v>560</v>
      </c>
      <c r="G19" t="s">
        <v>560</v>
      </c>
      <c r="H19" s="333">
        <v>4</v>
      </c>
      <c r="I19">
        <f>IF(C19="","",COUNTIFS(Tabla1[[#All],[¿Pasó a miembro?]],"Si",Tabla1[[#All],[Tipo Incrito]],"&lt;&gt;Pre-Inscrito",Tabla1[[#All],[llave2]],Gráficos_!C19))</f>
        <v>0</v>
      </c>
      <c r="J19" s="188">
        <f>IF(C19="","",COUNTIFS(Tabla1[[#All],[sem 01]],"=P",Tabla1[[#All],[llave2]],Gráficos_!C19))</f>
        <v>0</v>
      </c>
      <c r="K19">
        <f>IF(C19="","",COUNTIFS(Tabla1[[#All],[sem 02]],"=P",Tabla1[[#All],[llave2]],Gráficos_!C19))</f>
        <v>0</v>
      </c>
      <c r="L19">
        <f>IF(C19="","",COUNTIFS(Tabla1[[#All],[sem 03]],"=P",Tabla1[[#All],[llave2]],Gráficos_!C19))</f>
        <v>0</v>
      </c>
      <c r="M19">
        <f>IF(C19="","",COUNTIFS(Tabla1[[#All],[sem 04]],"=P",Tabla1[[#All],[llave2]],Gráficos_!C19))</f>
        <v>0</v>
      </c>
      <c r="N19">
        <f>IF(C19="","",COUNTIFS(Tabla1[[#All],[sem 05]],"=P",Tabla1[[#All],[llave2]],Gráficos_!C19))</f>
        <v>0</v>
      </c>
      <c r="O19">
        <f>IF(C19="","",COUNTIFS(Tabla1[[#All],[sem 06]],"=P",Tabla1[[#All],[llave2]],Gráficos_!C19))</f>
        <v>0</v>
      </c>
      <c r="P19">
        <f>IF(C19="","",COUNTIFS(Tabla1[[#All],[sem 07]],"=P",Tabla1[[#All],[llave2]],Gráficos_!C19))</f>
        <v>0</v>
      </c>
      <c r="Q19">
        <f>IF(C19="","",COUNTIFS(Tabla1[[#All],[sem 08]],"=P",Tabla1[[#All],[llave2]],Gráficos_!C19))</f>
        <v>0</v>
      </c>
      <c r="R19">
        <f>IF(C19="","",COUNTIFS(Tabla1[[#All],[sem 09]],"=P",Tabla1[[#All],[llave2]],Gráficos_!C19))</f>
        <v>0</v>
      </c>
      <c r="S19">
        <f>IF(C19="","",COUNTIFS(Tabla1[[#All],[sem 10]],"=P",Tabla1[[#All],[llave2]],Gráficos_!C19))</f>
        <v>0</v>
      </c>
      <c r="T19">
        <f>IF(C19="","",COUNTIFS(Tabla1[[#All],[sem 11]],"=P",Tabla1[[#All],[llave2]],Gráficos_!C19))</f>
        <v>0</v>
      </c>
      <c r="U19">
        <f>IF(C19="","",COUNTIFS(Tabla1[[#All],[sem 12]],"=P",Tabla1[[#All],[llave2]],Gráficos_!C19))</f>
        <v>0</v>
      </c>
      <c r="V19">
        <f>IF(C19="","",COUNTIFS(Tabla1[[#All],[sem 13]],"=P",Tabla1[[#All],[llave2]],Gráficos_!C19))</f>
        <v>0</v>
      </c>
      <c r="W19">
        <f>IF(C19="","",COUNTIFS(Tabla1[[#All],[sem 14]],"=P",Tabla1[[#All],[llave2]],Gráficos_!C19))</f>
        <v>0</v>
      </c>
      <c r="X19">
        <f>IF(C19="","",COUNTIFS(Tabla1[[#All],[sem 15]],"=P",Tabla1[[#All],[llave2]],Gráficos_!C19))</f>
        <v>0</v>
      </c>
      <c r="Y19" s="192">
        <f>IF(C19="","",COUNTIFS(Tabla1[[#All],[sem 16]],"=P",Tabla1[[#All],[llave2]],Gráficos_!C19))</f>
        <v>0</v>
      </c>
      <c r="AA19" s="188" t="str">
        <f t="shared" si="0"/>
        <v>Cajamarca-Febrero-Sábado-3:30 a 6:00 pm-45703-Inscrito Nuevo</v>
      </c>
      <c r="AB19" t="str">
        <f t="shared" si="1"/>
        <v>Oratoria y Filosofía</v>
      </c>
      <c r="AC19" s="63">
        <f t="shared" si="2"/>
        <v>45703</v>
      </c>
      <c r="AD19" t="str">
        <f t="shared" si="3"/>
        <v>Febrero</v>
      </c>
      <c r="AE19" t="str">
        <f t="shared" si="13"/>
        <v>2025</v>
      </c>
      <c r="AF19" t="str">
        <f t="shared" si="4"/>
        <v>Inscrito Nuevo</v>
      </c>
      <c r="AG19" t="str">
        <f t="shared" si="5"/>
        <v/>
      </c>
      <c r="AH19" t="str">
        <f t="shared" si="6"/>
        <v/>
      </c>
      <c r="AI19">
        <f t="shared" si="7"/>
        <v>4</v>
      </c>
      <c r="AK19">
        <f t="shared" si="14"/>
        <v>0</v>
      </c>
      <c r="AL19">
        <f t="shared" si="8"/>
        <v>0</v>
      </c>
      <c r="AM19">
        <f t="shared" si="8"/>
        <v>0</v>
      </c>
      <c r="AN19">
        <f t="shared" si="8"/>
        <v>0</v>
      </c>
      <c r="AO19">
        <f t="shared" si="8"/>
        <v>0</v>
      </c>
      <c r="AP19">
        <f t="shared" si="8"/>
        <v>0</v>
      </c>
      <c r="AQ19">
        <f t="shared" si="8"/>
        <v>0</v>
      </c>
      <c r="AR19">
        <f t="shared" si="8"/>
        <v>0</v>
      </c>
      <c r="AS19">
        <f t="shared" si="8"/>
        <v>0</v>
      </c>
      <c r="AT19">
        <f t="shared" si="8"/>
        <v>0</v>
      </c>
      <c r="AU19">
        <f t="shared" si="8"/>
        <v>0</v>
      </c>
      <c r="AV19">
        <f t="shared" si="8"/>
        <v>0</v>
      </c>
      <c r="AW19">
        <f t="shared" si="9"/>
        <v>0</v>
      </c>
      <c r="AX19">
        <f t="shared" si="10"/>
        <v>0</v>
      </c>
      <c r="AY19">
        <f t="shared" si="11"/>
        <v>0</v>
      </c>
      <c r="AZ19" s="192">
        <f t="shared" si="12"/>
        <v>0</v>
      </c>
      <c r="BA19">
        <f t="shared" si="15"/>
        <v>0</v>
      </c>
      <c r="BB19" s="63">
        <v>45702</v>
      </c>
      <c r="BC19" t="s">
        <v>72</v>
      </c>
      <c r="BD19" t="s">
        <v>82</v>
      </c>
      <c r="BE19" t="s">
        <v>262</v>
      </c>
      <c r="BF19" t="s">
        <v>262</v>
      </c>
      <c r="BG19" s="333">
        <v>3</v>
      </c>
    </row>
    <row r="20" spans="2:59">
      <c r="B20" s="63">
        <v>45703</v>
      </c>
      <c r="C20" t="s">
        <v>602</v>
      </c>
      <c r="D20" t="s">
        <v>72</v>
      </c>
      <c r="E20" t="s">
        <v>82</v>
      </c>
      <c r="F20" t="s">
        <v>105</v>
      </c>
      <c r="G20" t="s">
        <v>105</v>
      </c>
      <c r="H20" s="333">
        <v>2</v>
      </c>
      <c r="I20">
        <f>IF(C20="","",COUNTIFS(Tabla1[[#All],[¿Pasó a miembro?]],"Si",Tabla1[[#All],[Tipo Incrito]],"&lt;&gt;Pre-Inscrito",Tabla1[[#All],[llave2]],Gráficos_!C20))</f>
        <v>0</v>
      </c>
      <c r="J20" s="188">
        <f>IF(C20="","",COUNTIFS(Tabla1[[#All],[sem 01]],"=P",Tabla1[[#All],[llave2]],Gráficos_!C20))</f>
        <v>0</v>
      </c>
      <c r="K20">
        <f>IF(C20="","",COUNTIFS(Tabla1[[#All],[sem 02]],"=P",Tabla1[[#All],[llave2]],Gráficos_!C20))</f>
        <v>0</v>
      </c>
      <c r="L20">
        <f>IF(C20="","",COUNTIFS(Tabla1[[#All],[sem 03]],"=P",Tabla1[[#All],[llave2]],Gráficos_!C20))</f>
        <v>0</v>
      </c>
      <c r="M20">
        <f>IF(C20="","",COUNTIFS(Tabla1[[#All],[sem 04]],"=P",Tabla1[[#All],[llave2]],Gráficos_!C20))</f>
        <v>0</v>
      </c>
      <c r="N20">
        <f>IF(C20="","",COUNTIFS(Tabla1[[#All],[sem 05]],"=P",Tabla1[[#All],[llave2]],Gráficos_!C20))</f>
        <v>0</v>
      </c>
      <c r="O20">
        <f>IF(C20="","",COUNTIFS(Tabla1[[#All],[sem 06]],"=P",Tabla1[[#All],[llave2]],Gráficos_!C20))</f>
        <v>0</v>
      </c>
      <c r="P20">
        <f>IF(C20="","",COUNTIFS(Tabla1[[#All],[sem 07]],"=P",Tabla1[[#All],[llave2]],Gráficos_!C20))</f>
        <v>0</v>
      </c>
      <c r="Q20">
        <f>IF(C20="","",COUNTIFS(Tabla1[[#All],[sem 08]],"=P",Tabla1[[#All],[llave2]],Gráficos_!C20))</f>
        <v>0</v>
      </c>
      <c r="R20">
        <f>IF(C20="","",COUNTIFS(Tabla1[[#All],[sem 09]],"=P",Tabla1[[#All],[llave2]],Gráficos_!C20))</f>
        <v>0</v>
      </c>
      <c r="S20">
        <f>IF(C20="","",COUNTIFS(Tabla1[[#All],[sem 10]],"=P",Tabla1[[#All],[llave2]],Gráficos_!C20))</f>
        <v>0</v>
      </c>
      <c r="T20">
        <f>IF(C20="","",COUNTIFS(Tabla1[[#All],[sem 11]],"=P",Tabla1[[#All],[llave2]],Gráficos_!C20))</f>
        <v>0</v>
      </c>
      <c r="U20">
        <f>IF(C20="","",COUNTIFS(Tabla1[[#All],[sem 12]],"=P",Tabla1[[#All],[llave2]],Gráficos_!C20))</f>
        <v>0</v>
      </c>
      <c r="V20">
        <f>IF(C20="","",COUNTIFS(Tabla1[[#All],[sem 13]],"=P",Tabla1[[#All],[llave2]],Gráficos_!C20))</f>
        <v>0</v>
      </c>
      <c r="W20">
        <f>IF(C20="","",COUNTIFS(Tabla1[[#All],[sem 14]],"=P",Tabla1[[#All],[llave2]],Gráficos_!C20))</f>
        <v>0</v>
      </c>
      <c r="X20">
        <f>IF(C20="","",COUNTIFS(Tabla1[[#All],[sem 15]],"=P",Tabla1[[#All],[llave2]],Gráficos_!C20))</f>
        <v>0</v>
      </c>
      <c r="Y20" s="192">
        <f>IF(C20="","",COUNTIFS(Tabla1[[#All],[sem 16]],"=P",Tabla1[[#All],[llave2]],Gráficos_!C20))</f>
        <v>0</v>
      </c>
      <c r="AA20" s="188" t="str">
        <f t="shared" si="0"/>
        <v>Cajamarca-Febrero-Sábado-3:30 a 6:00 pm-45703-Inscrito Nuevo</v>
      </c>
      <c r="AB20" t="str">
        <f t="shared" si="1"/>
        <v>Oratoria y Filosofía</v>
      </c>
      <c r="AC20" s="63">
        <f t="shared" si="2"/>
        <v>45703</v>
      </c>
      <c r="AD20" t="str">
        <f t="shared" si="3"/>
        <v>Febrero</v>
      </c>
      <c r="AE20" t="str">
        <f t="shared" si="13"/>
        <v>2025</v>
      </c>
      <c r="AF20" t="str">
        <f t="shared" si="4"/>
        <v>Inscrito Nuevo</v>
      </c>
      <c r="AG20" t="str">
        <f t="shared" si="5"/>
        <v>Ricardo C.</v>
      </c>
      <c r="AH20" t="str">
        <f t="shared" si="6"/>
        <v>Ricardo C.</v>
      </c>
      <c r="AI20">
        <f t="shared" si="7"/>
        <v>2</v>
      </c>
      <c r="AK20">
        <f t="shared" si="14"/>
        <v>0</v>
      </c>
      <c r="AL20">
        <f t="shared" si="8"/>
        <v>0</v>
      </c>
      <c r="AM20">
        <f t="shared" si="8"/>
        <v>0</v>
      </c>
      <c r="AN20">
        <f t="shared" si="8"/>
        <v>0</v>
      </c>
      <c r="AO20">
        <f t="shared" si="8"/>
        <v>0</v>
      </c>
      <c r="AP20">
        <f t="shared" si="8"/>
        <v>0</v>
      </c>
      <c r="AQ20">
        <f t="shared" si="8"/>
        <v>0</v>
      </c>
      <c r="AR20">
        <f t="shared" si="8"/>
        <v>0</v>
      </c>
      <c r="AS20">
        <f t="shared" si="8"/>
        <v>0</v>
      </c>
      <c r="AT20">
        <f t="shared" si="8"/>
        <v>0</v>
      </c>
      <c r="AU20">
        <f t="shared" si="8"/>
        <v>0</v>
      </c>
      <c r="AV20">
        <f t="shared" si="8"/>
        <v>0</v>
      </c>
      <c r="AW20">
        <f t="shared" si="9"/>
        <v>0</v>
      </c>
      <c r="AX20">
        <f t="shared" si="10"/>
        <v>0</v>
      </c>
      <c r="AY20">
        <f t="shared" si="11"/>
        <v>0</v>
      </c>
      <c r="AZ20" s="192">
        <f t="shared" si="12"/>
        <v>0</v>
      </c>
      <c r="BA20">
        <f t="shared" si="15"/>
        <v>0</v>
      </c>
      <c r="BB20" s="63">
        <v>45703</v>
      </c>
      <c r="BC20" t="s">
        <v>72</v>
      </c>
      <c r="BD20" t="s">
        <v>82</v>
      </c>
      <c r="BE20" t="s">
        <v>560</v>
      </c>
      <c r="BF20" t="s">
        <v>560</v>
      </c>
      <c r="BG20" s="333">
        <v>4</v>
      </c>
    </row>
    <row r="21" spans="2:59">
      <c r="B21" s="63">
        <v>45703</v>
      </c>
      <c r="C21" t="s">
        <v>603</v>
      </c>
      <c r="D21" t="s">
        <v>72</v>
      </c>
      <c r="E21" t="s">
        <v>82</v>
      </c>
      <c r="F21" t="s">
        <v>94</v>
      </c>
      <c r="G21" t="s">
        <v>94</v>
      </c>
      <c r="H21" s="333">
        <v>6</v>
      </c>
      <c r="I21">
        <f>IF(C21="","",COUNTIFS(Tabla1[[#All],[¿Pasó a miembro?]],"Si",Tabla1[[#All],[Tipo Incrito]],"&lt;&gt;Pre-Inscrito",Tabla1[[#All],[llave2]],Gráficos_!C21))</f>
        <v>0</v>
      </c>
      <c r="J21" s="188">
        <f>IF(C21="","",COUNTIFS(Tabla1[[#All],[sem 01]],"=P",Tabla1[[#All],[llave2]],Gráficos_!C21))</f>
        <v>0</v>
      </c>
      <c r="K21">
        <f>IF(C21="","",COUNTIFS(Tabla1[[#All],[sem 02]],"=P",Tabla1[[#All],[llave2]],Gráficos_!C21))</f>
        <v>0</v>
      </c>
      <c r="L21">
        <f>IF(C21="","",COUNTIFS(Tabla1[[#All],[sem 03]],"=P",Tabla1[[#All],[llave2]],Gráficos_!C21))</f>
        <v>0</v>
      </c>
      <c r="M21">
        <f>IF(C21="","",COUNTIFS(Tabla1[[#All],[sem 04]],"=P",Tabla1[[#All],[llave2]],Gráficos_!C21))</f>
        <v>0</v>
      </c>
      <c r="N21">
        <f>IF(C21="","",COUNTIFS(Tabla1[[#All],[sem 05]],"=P",Tabla1[[#All],[llave2]],Gráficos_!C21))</f>
        <v>0</v>
      </c>
      <c r="O21">
        <f>IF(C21="","",COUNTIFS(Tabla1[[#All],[sem 06]],"=P",Tabla1[[#All],[llave2]],Gráficos_!C21))</f>
        <v>0</v>
      </c>
      <c r="P21">
        <f>IF(C21="","",COUNTIFS(Tabla1[[#All],[sem 07]],"=P",Tabla1[[#All],[llave2]],Gráficos_!C21))</f>
        <v>0</v>
      </c>
      <c r="Q21">
        <f>IF(C21="","",COUNTIFS(Tabla1[[#All],[sem 08]],"=P",Tabla1[[#All],[llave2]],Gráficos_!C21))</f>
        <v>0</v>
      </c>
      <c r="R21">
        <f>IF(C21="","",COUNTIFS(Tabla1[[#All],[sem 09]],"=P",Tabla1[[#All],[llave2]],Gráficos_!C21))</f>
        <v>0</v>
      </c>
      <c r="S21">
        <f>IF(C21="","",COUNTIFS(Tabla1[[#All],[sem 10]],"=P",Tabla1[[#All],[llave2]],Gráficos_!C21))</f>
        <v>0</v>
      </c>
      <c r="T21">
        <f>IF(C21="","",COUNTIFS(Tabla1[[#All],[sem 11]],"=P",Tabla1[[#All],[llave2]],Gráficos_!C21))</f>
        <v>0</v>
      </c>
      <c r="U21">
        <f>IF(C21="","",COUNTIFS(Tabla1[[#All],[sem 12]],"=P",Tabla1[[#All],[llave2]],Gráficos_!C21))</f>
        <v>0</v>
      </c>
      <c r="V21">
        <f>IF(C21="","",COUNTIFS(Tabla1[[#All],[sem 13]],"=P",Tabla1[[#All],[llave2]],Gráficos_!C21))</f>
        <v>0</v>
      </c>
      <c r="W21">
        <f>IF(C21="","",COUNTIFS(Tabla1[[#All],[sem 14]],"=P",Tabla1[[#All],[llave2]],Gráficos_!C21))</f>
        <v>0</v>
      </c>
      <c r="X21">
        <f>IF(C21="","",COUNTIFS(Tabla1[[#All],[sem 15]],"=P",Tabla1[[#All],[llave2]],Gráficos_!C21))</f>
        <v>0</v>
      </c>
      <c r="Y21" s="192">
        <f>IF(C21="","",COUNTIFS(Tabla1[[#All],[sem 16]],"=P",Tabla1[[#All],[llave2]],Gráficos_!C21))</f>
        <v>0</v>
      </c>
      <c r="AA21" s="188" t="str">
        <f t="shared" si="0"/>
        <v>Cajamarca-Febrero-Sábado-10:00 a 12:30 pm-45703-Inscrito Nuevo</v>
      </c>
      <c r="AB21" t="str">
        <f t="shared" si="1"/>
        <v>Oratoria y Filosofía</v>
      </c>
      <c r="AC21" s="63">
        <f t="shared" si="2"/>
        <v>45703</v>
      </c>
      <c r="AD21" t="str">
        <f t="shared" si="3"/>
        <v>Febrero</v>
      </c>
      <c r="AE21" t="str">
        <f t="shared" si="13"/>
        <v>2025</v>
      </c>
      <c r="AF21" t="str">
        <f t="shared" si="4"/>
        <v>Inscrito Nuevo</v>
      </c>
      <c r="AG21" t="str">
        <f t="shared" si="5"/>
        <v>Esmeralda N.</v>
      </c>
      <c r="AH21" t="str">
        <f t="shared" si="6"/>
        <v>Esmeralda N.</v>
      </c>
      <c r="AI21">
        <f t="shared" si="7"/>
        <v>6</v>
      </c>
      <c r="AK21">
        <f t="shared" si="14"/>
        <v>0</v>
      </c>
      <c r="AL21">
        <f t="shared" si="8"/>
        <v>0</v>
      </c>
      <c r="AM21">
        <f t="shared" si="8"/>
        <v>0</v>
      </c>
      <c r="AN21">
        <f t="shared" si="8"/>
        <v>0</v>
      </c>
      <c r="AO21">
        <f t="shared" si="8"/>
        <v>0</v>
      </c>
      <c r="AP21">
        <f t="shared" si="8"/>
        <v>0</v>
      </c>
      <c r="AQ21">
        <f t="shared" si="8"/>
        <v>0</v>
      </c>
      <c r="AR21">
        <f t="shared" si="8"/>
        <v>0</v>
      </c>
      <c r="AS21">
        <f t="shared" si="8"/>
        <v>0</v>
      </c>
      <c r="AT21">
        <f t="shared" si="8"/>
        <v>0</v>
      </c>
      <c r="AU21">
        <f t="shared" si="8"/>
        <v>0</v>
      </c>
      <c r="AV21">
        <f t="shared" si="8"/>
        <v>0</v>
      </c>
      <c r="AW21">
        <f t="shared" si="9"/>
        <v>0</v>
      </c>
      <c r="AX21">
        <f t="shared" si="10"/>
        <v>0</v>
      </c>
      <c r="AY21">
        <f t="shared" si="11"/>
        <v>0</v>
      </c>
      <c r="AZ21" s="192">
        <f t="shared" si="12"/>
        <v>0</v>
      </c>
      <c r="BA21">
        <f t="shared" si="15"/>
        <v>0</v>
      </c>
      <c r="BB21" s="63">
        <v>45703</v>
      </c>
      <c r="BC21" t="s">
        <v>72</v>
      </c>
      <c r="BD21" t="s">
        <v>82</v>
      </c>
      <c r="BE21" t="s">
        <v>94</v>
      </c>
      <c r="BF21" t="s">
        <v>94</v>
      </c>
      <c r="BG21" s="333">
        <v>6</v>
      </c>
    </row>
    <row r="22" spans="2:59">
      <c r="B22" s="63">
        <v>45703</v>
      </c>
      <c r="C22" t="s">
        <v>604</v>
      </c>
      <c r="D22" t="s">
        <v>281</v>
      </c>
      <c r="E22" t="s">
        <v>82</v>
      </c>
      <c r="F22" t="s">
        <v>83</v>
      </c>
      <c r="G22" t="s">
        <v>83</v>
      </c>
      <c r="H22" s="333">
        <v>2</v>
      </c>
      <c r="I22">
        <f>IF(C22="","",COUNTIFS(Tabla1[[#All],[¿Pasó a miembro?]],"Si",Tabla1[[#All],[Tipo Incrito]],"&lt;&gt;Pre-Inscrito",Tabla1[[#All],[llave2]],Gráficos_!C22))</f>
        <v>0</v>
      </c>
      <c r="J22" s="188">
        <f>IF(C22="","",COUNTIFS(Tabla1[[#All],[sem 01]],"=P",Tabla1[[#All],[llave2]],Gráficos_!C22))</f>
        <v>2</v>
      </c>
      <c r="K22">
        <f>IF(C22="","",COUNTIFS(Tabla1[[#All],[sem 02]],"=P",Tabla1[[#All],[llave2]],Gráficos_!C22))</f>
        <v>0</v>
      </c>
      <c r="L22">
        <f>IF(C22="","",COUNTIFS(Tabla1[[#All],[sem 03]],"=P",Tabla1[[#All],[llave2]],Gráficos_!C22))</f>
        <v>0</v>
      </c>
      <c r="M22">
        <f>IF(C22="","",COUNTIFS(Tabla1[[#All],[sem 04]],"=P",Tabla1[[#All],[llave2]],Gráficos_!C22))</f>
        <v>0</v>
      </c>
      <c r="N22">
        <f>IF(C22="","",COUNTIFS(Tabla1[[#All],[sem 05]],"=P",Tabla1[[#All],[llave2]],Gráficos_!C22))</f>
        <v>0</v>
      </c>
      <c r="O22">
        <f>IF(C22="","",COUNTIFS(Tabla1[[#All],[sem 06]],"=P",Tabla1[[#All],[llave2]],Gráficos_!C22))</f>
        <v>0</v>
      </c>
      <c r="P22">
        <f>IF(C22="","",COUNTIFS(Tabla1[[#All],[sem 07]],"=P",Tabla1[[#All],[llave2]],Gráficos_!C22))</f>
        <v>0</v>
      </c>
      <c r="Q22">
        <f>IF(C22="","",COUNTIFS(Tabla1[[#All],[sem 08]],"=P",Tabla1[[#All],[llave2]],Gráficos_!C22))</f>
        <v>0</v>
      </c>
      <c r="R22">
        <f>IF(C22="","",COUNTIFS(Tabla1[[#All],[sem 09]],"=P",Tabla1[[#All],[llave2]],Gráficos_!C22))</f>
        <v>0</v>
      </c>
      <c r="S22">
        <f>IF(C22="","",COUNTIFS(Tabla1[[#All],[sem 10]],"=P",Tabla1[[#All],[llave2]],Gráficos_!C22))</f>
        <v>0</v>
      </c>
      <c r="T22">
        <f>IF(C22="","",COUNTIFS(Tabla1[[#All],[sem 11]],"=P",Tabla1[[#All],[llave2]],Gráficos_!C22))</f>
        <v>0</v>
      </c>
      <c r="U22">
        <f>IF(C22="","",COUNTIFS(Tabla1[[#All],[sem 12]],"=P",Tabla1[[#All],[llave2]],Gráficos_!C22))</f>
        <v>0</v>
      </c>
      <c r="V22">
        <f>IF(C22="","",COUNTIFS(Tabla1[[#All],[sem 13]],"=P",Tabla1[[#All],[llave2]],Gráficos_!C22))</f>
        <v>0</v>
      </c>
      <c r="W22">
        <f>IF(C22="","",COUNTIFS(Tabla1[[#All],[sem 14]],"=P",Tabla1[[#All],[llave2]],Gráficos_!C22))</f>
        <v>0</v>
      </c>
      <c r="X22">
        <f>IF(C22="","",COUNTIFS(Tabla1[[#All],[sem 15]],"=P",Tabla1[[#All],[llave2]],Gráficos_!C22))</f>
        <v>0</v>
      </c>
      <c r="Y22" s="192">
        <f>IF(C22="","",COUNTIFS(Tabla1[[#All],[sem 16]],"=P",Tabla1[[#All],[llave2]],Gráficos_!C22))</f>
        <v>0</v>
      </c>
      <c r="AA22" s="188" t="str">
        <f t="shared" si="0"/>
        <v>Cajamarca-Febrero-Sábado-4:00 a 6:00 pm-45703-Inscrito Nuevo</v>
      </c>
      <c r="AB22" t="str">
        <f t="shared" si="1"/>
        <v>Conócete a ti mismo</v>
      </c>
      <c r="AC22" s="63">
        <f t="shared" si="2"/>
        <v>45703</v>
      </c>
      <c r="AD22" t="str">
        <f t="shared" si="3"/>
        <v>Febrero</v>
      </c>
      <c r="AE22" t="str">
        <f t="shared" si="13"/>
        <v>2025</v>
      </c>
      <c r="AF22" t="str">
        <f t="shared" si="4"/>
        <v>Inscrito Nuevo</v>
      </c>
      <c r="AG22" t="str">
        <f t="shared" si="5"/>
        <v>Gabriela V.</v>
      </c>
      <c r="AH22" t="str">
        <f t="shared" si="6"/>
        <v>Gabriela V.</v>
      </c>
      <c r="AI22">
        <f t="shared" si="7"/>
        <v>2</v>
      </c>
      <c r="AK22">
        <f t="shared" si="14"/>
        <v>2</v>
      </c>
      <c r="AL22">
        <f t="shared" si="8"/>
        <v>0</v>
      </c>
      <c r="AM22">
        <f t="shared" si="8"/>
        <v>0</v>
      </c>
      <c r="AN22">
        <f t="shared" si="8"/>
        <v>0</v>
      </c>
      <c r="AO22">
        <f t="shared" si="8"/>
        <v>0</v>
      </c>
      <c r="AP22">
        <f t="shared" si="8"/>
        <v>0</v>
      </c>
      <c r="AQ22">
        <f t="shared" si="8"/>
        <v>0</v>
      </c>
      <c r="AR22">
        <f t="shared" si="8"/>
        <v>0</v>
      </c>
      <c r="AS22">
        <f t="shared" si="8"/>
        <v>0</v>
      </c>
      <c r="AT22">
        <f t="shared" si="8"/>
        <v>0</v>
      </c>
      <c r="AU22">
        <f t="shared" si="8"/>
        <v>0</v>
      </c>
      <c r="AV22">
        <f t="shared" si="8"/>
        <v>0</v>
      </c>
      <c r="AW22">
        <f t="shared" si="9"/>
        <v>0</v>
      </c>
      <c r="AX22">
        <f t="shared" si="10"/>
        <v>0</v>
      </c>
      <c r="AY22">
        <f t="shared" si="11"/>
        <v>0</v>
      </c>
      <c r="AZ22" s="192">
        <f t="shared" si="12"/>
        <v>0</v>
      </c>
      <c r="BA22">
        <f t="shared" si="15"/>
        <v>0</v>
      </c>
      <c r="BB22" s="63">
        <v>45703</v>
      </c>
      <c r="BC22" t="s">
        <v>72</v>
      </c>
      <c r="BD22" t="s">
        <v>82</v>
      </c>
      <c r="BE22" t="s">
        <v>105</v>
      </c>
      <c r="BF22" t="s">
        <v>105</v>
      </c>
      <c r="BG22" s="333">
        <v>2</v>
      </c>
    </row>
    <row r="23" spans="2:59">
      <c r="I23" t="str">
        <f>IF(C23="","",COUNTIFS(Tabla1[[#All],[¿Pasó a miembro?]],"Si",Tabla1[[#All],[Tipo Incrito]],"&lt;&gt;Pre-Inscrito",Tabla1[[#All],[llave2]],Gráficos_!C23))</f>
        <v/>
      </c>
      <c r="J23" s="188"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2" t="str">
        <f>IF(C23="","",COUNTIFS(Tabla1[[#All],[sem 16]],"=P",Tabla1[[#All],[llave2]],Gráficos_!C23))</f>
        <v/>
      </c>
      <c r="AA23" s="188"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2" t="str">
        <f t="shared" si="12"/>
        <v/>
      </c>
      <c r="BA23" t="str">
        <f t="shared" si="15"/>
        <v/>
      </c>
      <c r="BB23" s="63">
        <v>45703</v>
      </c>
      <c r="BC23" t="s">
        <v>281</v>
      </c>
      <c r="BD23" t="s">
        <v>82</v>
      </c>
      <c r="BE23" t="s">
        <v>83</v>
      </c>
      <c r="BF23" t="s">
        <v>83</v>
      </c>
      <c r="BG23" s="333">
        <v>2</v>
      </c>
    </row>
    <row r="24" spans="2:59">
      <c r="I24" t="str">
        <f>IF(C24="","",COUNTIFS(Tabla1[[#All],[¿Pasó a miembro?]],"Si",Tabla1[[#All],[Tipo Incrito]],"&lt;&gt;Pre-Inscrito",Tabla1[[#All],[llave2]],Gráficos_!C24))</f>
        <v/>
      </c>
      <c r="J24" s="188"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2" t="str">
        <f>IF(C24="","",COUNTIFS(Tabla1[[#All],[sem 16]],"=P",Tabla1[[#All],[llave2]],Gráficos_!C24))</f>
        <v/>
      </c>
      <c r="AA24" s="188"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2" t="str">
        <f t="shared" si="12"/>
        <v/>
      </c>
      <c r="BA24" t="str">
        <f t="shared" si="15"/>
        <v/>
      </c>
    </row>
    <row r="25" spans="2:59">
      <c r="I25" t="str">
        <f>IF(C25="","",COUNTIFS(Tabla1[[#All],[¿Pasó a miembro?]],"Si",Tabla1[[#All],[Tipo Incrito]],"&lt;&gt;Pre-Inscrito",Tabla1[[#All],[llave2]],Gráficos_!C25))</f>
        <v/>
      </c>
      <c r="J25" s="188"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2" t="str">
        <f>IF(C25="","",COUNTIFS(Tabla1[[#All],[sem 16]],"=P",Tabla1[[#All],[llave2]],Gráficos_!C25))</f>
        <v/>
      </c>
      <c r="AA25" s="188"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2" t="str">
        <f t="shared" si="12"/>
        <v/>
      </c>
      <c r="BA25" t="str">
        <f t="shared" si="15"/>
        <v/>
      </c>
    </row>
    <row r="26" spans="2:59">
      <c r="I26" t="str">
        <f>IF(C26="","",COUNTIFS(Tabla1[[#All],[¿Pasó a miembro?]],"Si",Tabla1[[#All],[Tipo Incrito]],"&lt;&gt;Pre-Inscrito",Tabla1[[#All],[llave2]],Gráficos_!C26))</f>
        <v/>
      </c>
      <c r="J26" s="188"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2" t="str">
        <f>IF(C26="","",COUNTIFS(Tabla1[[#All],[sem 16]],"=P",Tabla1[[#All],[llave2]],Gráficos_!C26))</f>
        <v/>
      </c>
      <c r="AA26" s="188"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2" t="str">
        <f t="shared" si="12"/>
        <v/>
      </c>
      <c r="BA26" t="str">
        <f t="shared" si="15"/>
        <v/>
      </c>
    </row>
    <row r="27" spans="2:59">
      <c r="I27" t="str">
        <f>IF(C27="","",COUNTIFS(Tabla1[[#All],[¿Pasó a miembro?]],"Si",Tabla1[[#All],[Tipo Incrito]],"&lt;&gt;Pre-Inscrito",Tabla1[[#All],[llave2]],Gráficos_!C27))</f>
        <v/>
      </c>
      <c r="J27" s="188"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2" t="str">
        <f>IF(C27="","",COUNTIFS(Tabla1[[#All],[sem 16]],"=P",Tabla1[[#All],[llave2]],Gráficos_!C27))</f>
        <v/>
      </c>
      <c r="AA27" s="188"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2" t="str">
        <f t="shared" si="12"/>
        <v/>
      </c>
      <c r="BA27" t="str">
        <f t="shared" si="15"/>
        <v/>
      </c>
    </row>
    <row r="28" spans="2:59">
      <c r="I28" t="str">
        <f>IF(C28="","",COUNTIFS(Tabla1[[#All],[¿Pasó a miembro?]],"Si",Tabla1[[#All],[Tipo Incrito]],"&lt;&gt;Pre-Inscrito",Tabla1[[#All],[llave2]],Gráficos_!C28))</f>
        <v/>
      </c>
      <c r="J28" s="188"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2" t="str">
        <f>IF(C28="","",COUNTIFS(Tabla1[[#All],[sem 16]],"=P",Tabla1[[#All],[llave2]],Gráficos_!C28))</f>
        <v/>
      </c>
      <c r="AA28" s="188"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2" t="str">
        <f t="shared" si="12"/>
        <v/>
      </c>
      <c r="BA28" t="str">
        <f t="shared" si="15"/>
        <v/>
      </c>
    </row>
    <row r="29" spans="2:59">
      <c r="I29" t="str">
        <f>IF(C29="","",COUNTIFS(Tabla1[[#All],[¿Pasó a miembro?]],"Si",Tabla1[[#All],[Tipo Incrito]],"&lt;&gt;Pre-Inscrito",Tabla1[[#All],[llave2]],Gráficos_!C29))</f>
        <v/>
      </c>
      <c r="J29" s="188"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2" t="str">
        <f>IF(C29="","",COUNTIFS(Tabla1[[#All],[sem 16]],"=P",Tabla1[[#All],[llave2]],Gráficos_!C29))</f>
        <v/>
      </c>
      <c r="AA29" s="188"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2" t="str">
        <f t="shared" si="12"/>
        <v/>
      </c>
      <c r="BA29" t="str">
        <f t="shared" si="15"/>
        <v/>
      </c>
    </row>
    <row r="30" spans="2:59">
      <c r="I30" t="str">
        <f>IF(C30="","",COUNTIFS(Tabla1[[#All],[¿Pasó a miembro?]],"Si",Tabla1[[#All],[Tipo Incrito]],"&lt;&gt;Pre-Inscrito",Tabla1[[#All],[llave2]],Gráficos_!C30))</f>
        <v/>
      </c>
      <c r="J30" s="188"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2" t="str">
        <f>IF(C30="","",COUNTIFS(Tabla1[[#All],[sem 16]],"=P",Tabla1[[#All],[llave2]],Gráficos_!C30))</f>
        <v/>
      </c>
      <c r="AA30" s="188"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2" t="str">
        <f t="shared" si="12"/>
        <v/>
      </c>
      <c r="BA30" t="str">
        <f t="shared" si="15"/>
        <v/>
      </c>
    </row>
    <row r="31" spans="2:59">
      <c r="I31" t="str">
        <f>IF(C31="","",COUNTIFS(Tabla1[[#All],[¿Pasó a miembro?]],"Si",Tabla1[[#All],[Tipo Incrito]],"&lt;&gt;Pre-Inscrito",Tabla1[[#All],[llave2]],Gráficos_!C31))</f>
        <v/>
      </c>
      <c r="J31" s="188"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2" t="str">
        <f>IF(C31="","",COUNTIFS(Tabla1[[#All],[sem 16]],"=P",Tabla1[[#All],[llave2]],Gráficos_!C31))</f>
        <v/>
      </c>
      <c r="AA31" s="188"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2" t="str">
        <f t="shared" si="12"/>
        <v/>
      </c>
      <c r="BA31" t="str">
        <f t="shared" si="15"/>
        <v/>
      </c>
    </row>
    <row r="32" spans="2:59">
      <c r="I32" t="str">
        <f>IF(C32="","",COUNTIFS(Tabla1[[#All],[¿Pasó a miembro?]],"Si",Tabla1[[#All],[Tipo Incrito]],"&lt;&gt;Pre-Inscrito",Tabla1[[#All],[llave2]],Gráficos_!C32))</f>
        <v/>
      </c>
      <c r="J32" s="188"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2" t="str">
        <f>IF(C32="","",COUNTIFS(Tabla1[[#All],[sem 16]],"=P",Tabla1[[#All],[llave2]],Gráficos_!C32))</f>
        <v/>
      </c>
      <c r="AA32" s="188"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2" t="str">
        <f t="shared" si="12"/>
        <v/>
      </c>
      <c r="BA32" t="str">
        <f t="shared" si="15"/>
        <v/>
      </c>
    </row>
    <row r="33" spans="4:96">
      <c r="I33" t="str">
        <f>IF(C33="","",COUNTIFS(Tabla1[[#All],[¿Pasó a miembro?]],"Si",Tabla1[[#All],[Tipo Incrito]],"&lt;&gt;Pre-Inscrito",Tabla1[[#All],[llave2]],Gráficos_!C33))</f>
        <v/>
      </c>
      <c r="J33" s="188"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2" t="str">
        <f>IF(C33="","",COUNTIFS(Tabla1[[#All],[sem 16]],"=P",Tabla1[[#All],[llave2]],Gráficos_!C33))</f>
        <v/>
      </c>
      <c r="AA33" s="188"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2" t="str">
        <f t="shared" si="12"/>
        <v/>
      </c>
      <c r="BA33" t="str">
        <f t="shared" si="15"/>
        <v/>
      </c>
    </row>
    <row r="34" spans="4:96">
      <c r="I34" t="str">
        <f>IF(C34="","",COUNTIFS(Tabla1[[#All],[¿Pasó a miembro?]],"Si",Tabla1[[#All],[Tipo Incrito]],"&lt;&gt;Pre-Inscrito",Tabla1[[#All],[llave2]],Gráficos_!C34))</f>
        <v/>
      </c>
      <c r="J34" s="188"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2" t="str">
        <f>IF(C34="","",COUNTIFS(Tabla1[[#All],[sem 16]],"=P",Tabla1[[#All],[llave2]],Gráficos_!C34))</f>
        <v/>
      </c>
      <c r="AA34" s="188"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2" t="str">
        <f t="shared" si="12"/>
        <v/>
      </c>
      <c r="BA34" t="str">
        <f t="shared" si="15"/>
        <v/>
      </c>
    </row>
    <row r="35" spans="4:96">
      <c r="I35" t="str">
        <f>IF(C35="","",COUNTIFS(Tabla1[[#All],[¿Pasó a miembro?]],"Si",Tabla1[[#All],[Tipo Incrito]],"&lt;&gt;Pre-Inscrito",Tabla1[[#All],[llave2]],Gráficos_!C35))</f>
        <v/>
      </c>
      <c r="J35" s="188"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2" t="str">
        <f>IF(C35="","",COUNTIFS(Tabla1[[#All],[sem 16]],"=P",Tabla1[[#All],[llave2]],Gráficos_!C35))</f>
        <v/>
      </c>
      <c r="AA35" s="188"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2" t="str">
        <f t="shared" si="12"/>
        <v/>
      </c>
      <c r="BA35" t="str">
        <f t="shared" si="15"/>
        <v/>
      </c>
    </row>
    <row r="36" spans="4:96">
      <c r="I36" t="str">
        <f>IF(C36="","",COUNTIFS(Tabla1[[#All],[¿Pasó a miembro?]],"Si",Tabla1[[#All],[Tipo Incrito]],"&lt;&gt;Pre-Inscrito",Tabla1[[#All],[llave2]],Gráficos_!C36))</f>
        <v/>
      </c>
      <c r="J36" s="188"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2" t="str">
        <f>IF(C36="","",COUNTIFS(Tabla1[[#All],[sem 16]],"=P",Tabla1[[#All],[llave2]],Gráficos_!C36))</f>
        <v/>
      </c>
      <c r="AA36" s="188"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2" t="str">
        <f t="shared" si="12"/>
        <v/>
      </c>
      <c r="BA36" t="str">
        <f t="shared" si="15"/>
        <v/>
      </c>
    </row>
    <row r="37" spans="4:96">
      <c r="I37" t="str">
        <f>IF(C37="","",COUNTIFS(Tabla1[[#All],[¿Pasó a miembro?]],"Si",Tabla1[[#All],[Tipo Incrito]],"&lt;&gt;Pre-Inscrito",Tabla1[[#All],[llave2]],Gráficos_!C37))</f>
        <v/>
      </c>
      <c r="J37" s="188"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2" t="str">
        <f>IF(C37="","",COUNTIFS(Tabla1[[#All],[sem 16]],"=P",Tabla1[[#All],[llave2]],Gráficos_!C37))</f>
        <v/>
      </c>
      <c r="AA37" s="188"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2" t="str">
        <f t="shared" si="12"/>
        <v/>
      </c>
      <c r="BA37" t="str">
        <f t="shared" si="15"/>
        <v/>
      </c>
    </row>
    <row r="38" spans="4:96">
      <c r="I38" t="str">
        <f>IF(C38="","",COUNTIFS(Tabla1[[#All],[¿Pasó a miembro?]],"Si",Tabla1[[#All],[Tipo Incrito]],"&lt;&gt;Pre-Inscrito",Tabla1[[#All],[llave2]],Gráficos_!C38))</f>
        <v/>
      </c>
      <c r="J38" s="188"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2" t="str">
        <f>IF(C38="","",COUNTIFS(Tabla1[[#All],[sem 16]],"=P",Tabla1[[#All],[llave2]],Gráficos_!C38))</f>
        <v/>
      </c>
      <c r="AA38" s="188"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2" t="str">
        <f t="shared" si="12"/>
        <v/>
      </c>
      <c r="BA38" t="str">
        <f t="shared" si="15"/>
        <v/>
      </c>
    </row>
    <row r="39" spans="4:96">
      <c r="I39" t="str">
        <f>IF(C39="","",COUNTIFS(Tabla1[[#All],[¿Pasó a miembro?]],"Si",Tabla1[[#All],[Tipo Incrito]],"&lt;&gt;Pre-Inscrito",Tabla1[[#All],[llave2]],Gráficos_!C39))</f>
        <v/>
      </c>
      <c r="J39" s="188"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2" t="str">
        <f>IF(C39="","",COUNTIFS(Tabla1[[#All],[sem 16]],"=P",Tabla1[[#All],[llave2]],Gráficos_!C39))</f>
        <v/>
      </c>
      <c r="AA39" s="188"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2" t="str">
        <f t="shared" si="12"/>
        <v/>
      </c>
      <c r="BA39" t="str">
        <f t="shared" si="15"/>
        <v/>
      </c>
    </row>
    <row r="40" spans="4:96">
      <c r="I40" t="str">
        <f>IF(C40="","",COUNTIFS(Tabla1[[#All],[¿Pasó a miembro?]],"Si",Tabla1[[#All],[Tipo Incrito]],"&lt;&gt;Pre-Inscrito",Tabla1[[#All],[llave2]],Gráficos_!C40))</f>
        <v/>
      </c>
      <c r="J40" s="188"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2" t="str">
        <f>IF(C40="","",COUNTIFS(Tabla1[[#All],[sem 16]],"=P",Tabla1[[#All],[llave2]],Gráficos_!C40))</f>
        <v/>
      </c>
      <c r="AA40" s="188"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2" t="str">
        <f t="shared" si="12"/>
        <v/>
      </c>
      <c r="BA40" t="str">
        <f t="shared" si="15"/>
        <v/>
      </c>
    </row>
    <row r="41" spans="4:96">
      <c r="D41" s="63"/>
      <c r="I41" t="str">
        <f>IF(C41="","",COUNTIFS(Tabla1[[#All],[¿Pasó a miembro?]],"Si",Tabla1[[#All],[Tipo Incrito]],"&lt;&gt;Pre-Inscrito",Tabla1[[#All],[llave2]],Gráficos_!C41))</f>
        <v/>
      </c>
      <c r="J41" s="188"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2" t="str">
        <f>IF(C41="","",COUNTIFS(Tabla1[[#All],[sem 16]],"=P",Tabla1[[#All],[llave2]],Gráficos_!C41))</f>
        <v/>
      </c>
      <c r="AA41" s="188"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2" t="str">
        <f t="shared" si="12"/>
        <v/>
      </c>
      <c r="BA41" t="str">
        <f t="shared" si="15"/>
        <v/>
      </c>
    </row>
    <row r="42" spans="4:96">
      <c r="D42" s="63"/>
      <c r="I42" t="str">
        <f>IF(C42="","",COUNTIFS(Tabla1[[#All],[¿Pasó a miembro?]],"Si",Tabla1[[#All],[Tipo Incrito]],"&lt;&gt;Pre-Inscrito",Tabla1[[#All],[llave2]],Gráficos_!C42))</f>
        <v/>
      </c>
      <c r="J42" s="188"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2" t="str">
        <f>IF(C42="","",COUNTIFS(Tabla1[[#All],[sem 16]],"=P",Tabla1[[#All],[llave2]],Gráficos_!C42))</f>
        <v/>
      </c>
      <c r="AA42" s="188"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2" t="str">
        <f t="shared" si="12"/>
        <v/>
      </c>
      <c r="BA42" t="str">
        <f t="shared" si="15"/>
        <v/>
      </c>
    </row>
    <row r="43" spans="4:96">
      <c r="D43" s="63"/>
      <c r="I43" t="str">
        <f>IF(C43="","",COUNTIFS(Tabla1[[#All],[¿Pasó a miembro?]],"Si",Tabla1[[#All],[Tipo Incrito]],"&lt;&gt;Pre-Inscrito",Tabla1[[#All],[llave2]],Gráficos_!C43))</f>
        <v/>
      </c>
      <c r="J43" s="188"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2" t="str">
        <f>IF(C43="","",COUNTIFS(Tabla1[[#All],[sem 16]],"=P",Tabla1[[#All],[llave2]],Gráficos_!C43))</f>
        <v/>
      </c>
      <c r="AA43" s="188"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2" t="str">
        <f t="shared" si="12"/>
        <v/>
      </c>
      <c r="BA43" t="str">
        <f t="shared" si="15"/>
        <v/>
      </c>
    </row>
    <row r="44" spans="4:96">
      <c r="I44" t="str">
        <f>IF(C44="","",COUNTIFS(Tabla1[[#All],[¿Pasó a miembro?]],"Si",Tabla1[[#All],[Tipo Incrito]],"&lt;&gt;Pre-Inscrito",Tabla1[[#All],[llave2]],Gráficos_!C44))</f>
        <v/>
      </c>
      <c r="J44" s="188"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2" t="str">
        <f>IF(C44="","",COUNTIFS(Tabla1[[#All],[sem 16]],"=P",Tabla1[[#All],[llave2]],Gráficos_!C44))</f>
        <v/>
      </c>
      <c r="AA44" s="188"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2" t="str">
        <f t="shared" si="12"/>
        <v/>
      </c>
      <c r="BA44" t="str">
        <f t="shared" si="15"/>
        <v/>
      </c>
      <c r="CM44" s="187" t="s">
        <v>14</v>
      </c>
      <c r="CN44" s="187" t="s">
        <v>23</v>
      </c>
      <c r="CO44" s="187" t="s">
        <v>24</v>
      </c>
      <c r="CP44" t="s">
        <v>605</v>
      </c>
      <c r="CQ44" t="s">
        <v>606</v>
      </c>
      <c r="CR44" t="s">
        <v>607</v>
      </c>
    </row>
    <row r="45" spans="4:96">
      <c r="I45" t="str">
        <f>IF(C45="","",COUNTIFS(Tabla1[[#All],[¿Pasó a miembro?]],"Si",Tabla1[[#All],[Tipo Incrito]],"&lt;&gt;Pre-Inscrito",Tabla1[[#All],[llave2]],Gráficos_!C45))</f>
        <v/>
      </c>
      <c r="J45" s="188"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2" t="str">
        <f>IF(C45="","",COUNTIFS(Tabla1[[#All],[sem 16]],"=P",Tabla1[[#All],[llave2]],Gráficos_!C45))</f>
        <v/>
      </c>
      <c r="AA45" s="188"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2" t="str">
        <f t="shared" si="12"/>
        <v/>
      </c>
      <c r="BA45" t="str">
        <f t="shared" si="15"/>
        <v/>
      </c>
      <c r="CM45" t="s">
        <v>608</v>
      </c>
      <c r="CN45" t="s">
        <v>608</v>
      </c>
      <c r="CP45" s="333">
        <v>0</v>
      </c>
      <c r="CQ45" s="333">
        <v>0</v>
      </c>
      <c r="CR45" s="207" t="e">
        <v>#DIV/0!</v>
      </c>
    </row>
    <row r="46" spans="4:96">
      <c r="I46" t="str">
        <f>IF(C46="","",COUNTIFS(Tabla1[[#All],[¿Pasó a miembro?]],"Si",Tabla1[[#All],[Tipo Incrito]],"&lt;&gt;Pre-Inscrito",Tabla1[[#All],[llave2]],Gráficos_!C46))</f>
        <v/>
      </c>
      <c r="J46" s="188"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2" t="str">
        <f>IF(C46="","",COUNTIFS(Tabla1[[#All],[sem 16]],"=P",Tabla1[[#All],[llave2]],Gráficos_!C46))</f>
        <v/>
      </c>
      <c r="AA46" s="188"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2" t="str">
        <f t="shared" si="12"/>
        <v/>
      </c>
      <c r="BA46" t="str">
        <f t="shared" si="15"/>
        <v/>
      </c>
      <c r="CM46" s="63">
        <v>45667</v>
      </c>
      <c r="CN46" t="s">
        <v>590</v>
      </c>
      <c r="CO46" t="s">
        <v>82</v>
      </c>
      <c r="CP46" s="333">
        <v>11</v>
      </c>
      <c r="CQ46" s="333">
        <v>0</v>
      </c>
      <c r="CR46" s="207">
        <v>0</v>
      </c>
    </row>
    <row r="47" spans="4:96">
      <c r="I47" t="str">
        <f>IF(C47="","",COUNTIFS(Tabla1[[#All],[¿Pasó a miembro?]],"Si",Tabla1[[#All],[Tipo Incrito]],"&lt;&gt;Pre-Inscrito",Tabla1[[#All],[llave2]],Gráficos_!C47))</f>
        <v/>
      </c>
      <c r="J47" s="188"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2" t="str">
        <f>IF(C47="","",COUNTIFS(Tabla1[[#All],[sem 16]],"=P",Tabla1[[#All],[llave2]],Gráficos_!C47))</f>
        <v/>
      </c>
      <c r="AA47" s="188"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2" t="str">
        <f t="shared" si="12"/>
        <v/>
      </c>
      <c r="BA47" t="str">
        <f t="shared" si="15"/>
        <v/>
      </c>
      <c r="CM47" s="63">
        <v>45668</v>
      </c>
      <c r="CN47" t="s">
        <v>591</v>
      </c>
      <c r="CO47" t="s">
        <v>82</v>
      </c>
      <c r="CP47" s="333">
        <v>8</v>
      </c>
      <c r="CQ47" s="333">
        <v>0</v>
      </c>
      <c r="CR47" s="207">
        <v>0</v>
      </c>
    </row>
    <row r="48" spans="4:96">
      <c r="I48" t="str">
        <f>IF(C48="","",COUNTIFS(Tabla1[[#All],[¿Pasó a miembro?]],"Si",Tabla1[[#All],[Tipo Incrito]],"&lt;&gt;Pre-Inscrito",Tabla1[[#All],[llave2]],Gráficos_!C48))</f>
        <v/>
      </c>
      <c r="J48" s="188"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2" t="str">
        <f>IF(C48="","",COUNTIFS(Tabla1[[#All],[sem 16]],"=P",Tabla1[[#All],[llave2]],Gráficos_!C48))</f>
        <v/>
      </c>
      <c r="AA48" s="188"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2" t="str">
        <f t="shared" si="12"/>
        <v/>
      </c>
      <c r="BA48" t="str">
        <f t="shared" si="15"/>
        <v/>
      </c>
      <c r="CM48" s="63">
        <v>45668</v>
      </c>
      <c r="CN48" t="s">
        <v>592</v>
      </c>
      <c r="CO48" t="s">
        <v>82</v>
      </c>
      <c r="CP48" s="333">
        <v>5</v>
      </c>
      <c r="CQ48" s="333">
        <v>0</v>
      </c>
      <c r="CR48" s="207">
        <v>0</v>
      </c>
    </row>
    <row r="49" spans="9:96">
      <c r="I49" t="str">
        <f>IF(C49="","",COUNTIFS(Tabla1[[#All],[¿Pasó a miembro?]],"Si",Tabla1[[#All],[Tipo Incrito]],"&lt;&gt;Pre-Inscrito",Tabla1[[#All],[llave2]],Gráficos_!C49))</f>
        <v/>
      </c>
      <c r="J49" s="188"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2" t="str">
        <f>IF(C49="","",COUNTIFS(Tabla1[[#All],[sem 16]],"=P",Tabla1[[#All],[llave2]],Gráficos_!C49))</f>
        <v/>
      </c>
      <c r="AA49" s="188"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2" t="str">
        <f t="shared" si="12"/>
        <v/>
      </c>
      <c r="BA49" t="str">
        <f t="shared" si="15"/>
        <v/>
      </c>
      <c r="CM49" s="63">
        <v>45668</v>
      </c>
      <c r="CN49" t="s">
        <v>593</v>
      </c>
      <c r="CO49" t="s">
        <v>146</v>
      </c>
      <c r="CP49" s="333">
        <v>1</v>
      </c>
      <c r="CQ49" s="333">
        <v>0</v>
      </c>
      <c r="CR49" s="207">
        <v>0</v>
      </c>
    </row>
    <row r="50" spans="9:96">
      <c r="I50" t="str">
        <f>IF(C50="","",COUNTIFS(Tabla1[[#All],[¿Pasó a miembro?]],"Si",Tabla1[[#All],[Tipo Incrito]],"&lt;&gt;Pre-Inscrito",Tabla1[[#All],[llave2]],Gráficos_!C50))</f>
        <v/>
      </c>
      <c r="J50" s="188"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2" t="str">
        <f>IF(C50="","",COUNTIFS(Tabla1[[#All],[sem 16]],"=P",Tabla1[[#All],[llave2]],Gráficos_!C50))</f>
        <v/>
      </c>
      <c r="AA50" s="188"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2" t="str">
        <f t="shared" si="12"/>
        <v/>
      </c>
      <c r="BA50" t="str">
        <f t="shared" si="15"/>
        <v/>
      </c>
      <c r="CM50" s="63">
        <v>45668</v>
      </c>
      <c r="CN50" t="s">
        <v>594</v>
      </c>
      <c r="CO50" t="s">
        <v>151</v>
      </c>
      <c r="CP50" s="333">
        <v>1</v>
      </c>
      <c r="CQ50" s="333">
        <v>0</v>
      </c>
      <c r="CR50" s="207">
        <v>0</v>
      </c>
    </row>
    <row r="51" spans="9:96">
      <c r="I51" t="str">
        <f>IF(C51="","",COUNTIFS(Tabla1[[#All],[¿Pasó a miembro?]],"Si",Tabla1[[#All],[Tipo Incrito]],"&lt;&gt;Pre-Inscrito",Tabla1[[#All],[llave2]],Gráficos_!C51))</f>
        <v/>
      </c>
      <c r="J51" s="188"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2" t="str">
        <f>IF(C51="","",COUNTIFS(Tabla1[[#All],[sem 16]],"=P",Tabla1[[#All],[llave2]],Gráficos_!C51))</f>
        <v/>
      </c>
      <c r="AA51" s="188"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2" t="str">
        <f t="shared" si="12"/>
        <v/>
      </c>
      <c r="BA51" t="str">
        <f t="shared" si="15"/>
        <v/>
      </c>
      <c r="CM51" s="63">
        <v>45668</v>
      </c>
      <c r="CN51" t="s">
        <v>595</v>
      </c>
      <c r="CO51" t="s">
        <v>146</v>
      </c>
      <c r="CP51" s="333">
        <v>1</v>
      </c>
      <c r="CQ51" s="333">
        <v>0</v>
      </c>
      <c r="CR51" s="207">
        <v>0</v>
      </c>
    </row>
    <row r="52" spans="9:96">
      <c r="I52" t="str">
        <f>IF(C52="","",COUNTIFS(Tabla1[[#All],[¿Pasó a miembro?]],"Si",Tabla1[[#All],[Tipo Incrito]],"&lt;&gt;Pre-Inscrito",Tabla1[[#All],[llave2]],Gráficos_!C52))</f>
        <v/>
      </c>
      <c r="J52" s="188"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2" t="str">
        <f>IF(C52="","",COUNTIFS(Tabla1[[#All],[sem 16]],"=P",Tabla1[[#All],[llave2]],Gráficos_!C52))</f>
        <v/>
      </c>
      <c r="AA52" s="188"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2" t="str">
        <f t="shared" si="12"/>
        <v/>
      </c>
      <c r="BA52" t="str">
        <f t="shared" si="15"/>
        <v/>
      </c>
      <c r="CM52" s="63">
        <v>45668</v>
      </c>
      <c r="CN52" t="s">
        <v>596</v>
      </c>
      <c r="CO52" t="s">
        <v>241</v>
      </c>
      <c r="CP52" s="333">
        <v>1</v>
      </c>
      <c r="CQ52" s="333">
        <v>0</v>
      </c>
      <c r="CR52" s="207">
        <v>0</v>
      </c>
    </row>
    <row r="53" spans="9:96">
      <c r="I53" t="str">
        <f>IF(C53="","",COUNTIFS(Tabla1[[#All],[¿Pasó a miembro?]],"Si",Tabla1[[#All],[Tipo Incrito]],"&lt;&gt;Pre-Inscrito",Tabla1[[#All],[llave2]],Gráficos_!C53))</f>
        <v/>
      </c>
      <c r="J53" s="188"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2" t="str">
        <f>IF(C53="","",COUNTIFS(Tabla1[[#All],[sem 16]],"=P",Tabla1[[#All],[llave2]],Gráficos_!C53))</f>
        <v/>
      </c>
      <c r="AA53" s="188"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2" t="str">
        <f t="shared" si="12"/>
        <v/>
      </c>
      <c r="BA53" t="str">
        <f t="shared" si="15"/>
        <v/>
      </c>
      <c r="CM53" s="63">
        <v>45678</v>
      </c>
      <c r="CN53" t="s">
        <v>597</v>
      </c>
      <c r="CO53" t="s">
        <v>82</v>
      </c>
      <c r="CP53" s="333">
        <v>8</v>
      </c>
      <c r="CQ53" s="333">
        <v>0</v>
      </c>
      <c r="CR53" s="207">
        <v>0</v>
      </c>
    </row>
    <row r="54" spans="9:96">
      <c r="I54" t="str">
        <f>IF(C54="","",COUNTIFS(Tabla1[[#All],[¿Pasó a miembro?]],"Si",Tabla1[[#All],[Tipo Incrito]],"&lt;&gt;Pre-Inscrito",Tabla1[[#All],[llave2]],Gráficos_!C54))</f>
        <v/>
      </c>
      <c r="J54" s="188"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2" t="str">
        <f>IF(C54="","",COUNTIFS(Tabla1[[#All],[sem 16]],"=P",Tabla1[[#All],[llave2]],Gráficos_!C54))</f>
        <v/>
      </c>
      <c r="AA54" s="188"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2" t="str">
        <f t="shared" si="12"/>
        <v/>
      </c>
      <c r="BA54" t="str">
        <f t="shared" si="15"/>
        <v/>
      </c>
      <c r="CM54" s="63">
        <v>45678</v>
      </c>
      <c r="CN54" t="s">
        <v>598</v>
      </c>
      <c r="CO54" t="s">
        <v>241</v>
      </c>
      <c r="CP54" s="333">
        <v>1</v>
      </c>
      <c r="CQ54" s="333">
        <v>0</v>
      </c>
      <c r="CR54" s="207">
        <v>0</v>
      </c>
    </row>
    <row r="55" spans="9:96">
      <c r="I55" t="str">
        <f>IF(C55="","",COUNTIFS(Tabla1[[#All],[¿Pasó a miembro?]],"Si",Tabla1[[#All],[Tipo Incrito]],"&lt;&gt;Pre-Inscrito",Tabla1[[#All],[llave2]],Gráficos_!C55))</f>
        <v/>
      </c>
      <c r="J55" s="188"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2" t="str">
        <f>IF(C55="","",COUNTIFS(Tabla1[[#All],[sem 16]],"=P",Tabla1[[#All],[llave2]],Gráficos_!C55))</f>
        <v/>
      </c>
      <c r="AA55" s="188"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2" t="str">
        <f t="shared" si="12"/>
        <v/>
      </c>
      <c r="BA55" t="str">
        <f t="shared" si="15"/>
        <v/>
      </c>
      <c r="BJ55" s="185"/>
      <c r="BK55" s="185"/>
      <c r="BL55" s="185"/>
      <c r="BM55" s="185"/>
      <c r="BN55" s="185"/>
      <c r="BO55" s="185"/>
      <c r="BP55" s="185"/>
      <c r="BQ55" s="185"/>
      <c r="BR55" s="185"/>
      <c r="BS55" s="185"/>
      <c r="BT55" s="185"/>
      <c r="BU55" s="185"/>
      <c r="BV55" s="185"/>
      <c r="BW55" s="185"/>
      <c r="BX55" s="185"/>
      <c r="BY55" s="185"/>
      <c r="BZ55" s="185"/>
      <c r="CA55" s="185"/>
      <c r="CB55" s="185"/>
      <c r="CC55" s="185"/>
      <c r="CD55" s="185"/>
      <c r="CE55" s="185"/>
      <c r="CF55" s="185"/>
      <c r="CG55" s="185"/>
      <c r="CH55" s="185"/>
      <c r="CI55" s="185"/>
      <c r="CJ55" s="185"/>
      <c r="CM55" s="63">
        <v>45698</v>
      </c>
      <c r="CN55" t="s">
        <v>599</v>
      </c>
      <c r="CO55" t="s">
        <v>82</v>
      </c>
      <c r="CP55" s="333">
        <v>3</v>
      </c>
      <c r="CQ55" s="333">
        <v>0</v>
      </c>
      <c r="CR55" s="207">
        <v>0</v>
      </c>
    </row>
    <row r="56" spans="9:96">
      <c r="I56" t="str">
        <f>IF(C56="","",COUNTIFS(Tabla1[[#All],[¿Pasó a miembro?]],"Si",Tabla1[[#All],[Tipo Incrito]],"&lt;&gt;Pre-Inscrito",Tabla1[[#All],[llave2]],Gráficos_!C56))</f>
        <v/>
      </c>
      <c r="J56" s="188"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2" t="str">
        <f>IF(C56="","",COUNTIFS(Tabla1[[#All],[sem 16]],"=P",Tabla1[[#All],[llave2]],Gráficos_!C56))</f>
        <v/>
      </c>
      <c r="AA56" s="188"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2" t="str">
        <f t="shared" si="12"/>
        <v/>
      </c>
      <c r="BA56" t="str">
        <f t="shared" si="15"/>
        <v/>
      </c>
      <c r="CM56" s="63">
        <v>45700</v>
      </c>
      <c r="CN56" t="s">
        <v>600</v>
      </c>
      <c r="CO56" t="s">
        <v>82</v>
      </c>
      <c r="CP56" s="333">
        <v>6</v>
      </c>
      <c r="CQ56" s="333">
        <v>0</v>
      </c>
      <c r="CR56" s="207">
        <v>0</v>
      </c>
    </row>
    <row r="57" spans="9:96">
      <c r="I57" t="str">
        <f>IF(C57="","",COUNTIFS(Tabla1[[#All],[¿Pasó a miembro?]],"Si",Tabla1[[#All],[Tipo Incrito]],"&lt;&gt;Pre-Inscrito",Tabla1[[#All],[llave2]],Gráficos_!C57))</f>
        <v/>
      </c>
      <c r="J57" s="188"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2" t="str">
        <f>IF(C57="","",COUNTIFS(Tabla1[[#All],[sem 16]],"=P",Tabla1[[#All],[llave2]],Gráficos_!C57))</f>
        <v/>
      </c>
      <c r="AA57" s="188"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2" t="str">
        <f t="shared" si="12"/>
        <v/>
      </c>
      <c r="BA57" t="str">
        <f t="shared" si="15"/>
        <v/>
      </c>
      <c r="CM57" s="63">
        <v>45702</v>
      </c>
      <c r="CN57" t="s">
        <v>601</v>
      </c>
      <c r="CO57" t="s">
        <v>82</v>
      </c>
      <c r="CP57" s="333">
        <v>3</v>
      </c>
      <c r="CQ57" s="333">
        <v>0</v>
      </c>
      <c r="CR57" s="207">
        <v>0</v>
      </c>
    </row>
    <row r="58" spans="9:96">
      <c r="I58" t="str">
        <f>IF(C58="","",COUNTIFS(Tabla1[[#All],[¿Pasó a miembro?]],"Si",Tabla1[[#All],[Tipo Incrito]],"&lt;&gt;Pre-Inscrito",Tabla1[[#All],[llave2]],Gráficos_!C58))</f>
        <v/>
      </c>
      <c r="J58" s="188"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2" t="str">
        <f>IF(C58="","",COUNTIFS(Tabla1[[#All],[sem 16]],"=P",Tabla1[[#All],[llave2]],Gráficos_!C58))</f>
        <v/>
      </c>
      <c r="AA58" s="188"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2" t="str">
        <f t="shared" si="12"/>
        <v/>
      </c>
      <c r="BA58" t="str">
        <f t="shared" si="15"/>
        <v/>
      </c>
      <c r="CM58" s="63">
        <v>45703</v>
      </c>
      <c r="CN58" t="s">
        <v>602</v>
      </c>
      <c r="CO58" t="s">
        <v>82</v>
      </c>
      <c r="CP58" s="333">
        <v>6</v>
      </c>
      <c r="CQ58" s="333">
        <v>0</v>
      </c>
      <c r="CR58" s="207">
        <v>0</v>
      </c>
    </row>
    <row r="59" spans="9:96">
      <c r="I59" t="str">
        <f>IF(C59="","",COUNTIFS(Tabla1[[#All],[¿Pasó a miembro?]],"Si",Tabla1[[#All],[Tipo Incrito]],"&lt;&gt;Pre-Inscrito",Tabla1[[#All],[llave2]],Gráficos_!C59))</f>
        <v/>
      </c>
      <c r="J59" s="188"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2" t="str">
        <f>IF(C59="","",COUNTIFS(Tabla1[[#All],[sem 16]],"=P",Tabla1[[#All],[llave2]],Gráficos_!C59))</f>
        <v/>
      </c>
      <c r="AA59" s="188"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2" t="str">
        <f t="shared" si="12"/>
        <v/>
      </c>
      <c r="BA59" t="str">
        <f t="shared" si="15"/>
        <v/>
      </c>
      <c r="CM59" s="63">
        <v>45703</v>
      </c>
      <c r="CN59" t="s">
        <v>603</v>
      </c>
      <c r="CO59" t="s">
        <v>82</v>
      </c>
      <c r="CP59" s="333">
        <v>6</v>
      </c>
      <c r="CQ59" s="333">
        <v>0</v>
      </c>
      <c r="CR59" s="207">
        <v>0</v>
      </c>
    </row>
    <row r="60" spans="9:96">
      <c r="I60" t="str">
        <f>IF(C60="","",COUNTIFS(Tabla1[[#All],[¿Pasó a miembro?]],"Si",Tabla1[[#All],[Tipo Incrito]],"&lt;&gt;Pre-Inscrito",Tabla1[[#All],[llave2]],Gráficos_!C60))</f>
        <v/>
      </c>
      <c r="J60" s="188"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2" t="str">
        <f>IF(C60="","",COUNTIFS(Tabla1[[#All],[sem 16]],"=P",Tabla1[[#All],[llave2]],Gráficos_!C60))</f>
        <v/>
      </c>
      <c r="AA60" s="188"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2" t="str">
        <f t="shared" si="12"/>
        <v/>
      </c>
      <c r="BA60" t="str">
        <f t="shared" si="15"/>
        <v/>
      </c>
      <c r="CM60" s="63">
        <v>45703</v>
      </c>
      <c r="CN60" t="s">
        <v>604</v>
      </c>
      <c r="CO60" t="s">
        <v>82</v>
      </c>
      <c r="CP60" s="333">
        <v>2</v>
      </c>
      <c r="CQ60" s="333">
        <v>0</v>
      </c>
      <c r="CR60" s="207">
        <v>0</v>
      </c>
    </row>
    <row r="61" spans="9:96">
      <c r="I61" t="str">
        <f>IF(C61="","",COUNTIFS(Tabla1[[#All],[¿Pasó a miembro?]],"Si",Tabla1[[#All],[Tipo Incrito]],"&lt;&gt;Pre-Inscrito",Tabla1[[#All],[llave2]],Gráficos_!C61))</f>
        <v/>
      </c>
      <c r="J61" s="188"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2" t="str">
        <f>IF(C61="","",COUNTIFS(Tabla1[[#All],[sem 16]],"=P",Tabla1[[#All],[llave2]],Gráficos_!C61))</f>
        <v/>
      </c>
      <c r="AA61" s="188"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2" t="str">
        <f t="shared" si="12"/>
        <v/>
      </c>
      <c r="BA61" t="str">
        <f t="shared" si="15"/>
        <v/>
      </c>
      <c r="CM61" t="s">
        <v>560</v>
      </c>
      <c r="CN61" t="s">
        <v>560</v>
      </c>
      <c r="CO61" t="s">
        <v>560</v>
      </c>
      <c r="CP61" s="333"/>
      <c r="CQ61" s="333"/>
      <c r="CR61" s="207" t="e">
        <v>#DIV/0!</v>
      </c>
    </row>
    <row r="62" spans="9:96">
      <c r="I62" t="str">
        <f>IF(C62="","",COUNTIFS(Tabla1[[#All],[¿Pasó a miembro?]],"Si",Tabla1[[#All],[Tipo Incrito]],"&lt;&gt;Pre-Inscrito",Tabla1[[#All],[llave2]],Gráficos_!C62))</f>
        <v/>
      </c>
      <c r="J62" s="188"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2" t="str">
        <f>IF(C62="","",COUNTIFS(Tabla1[[#All],[sem 16]],"=P",Tabla1[[#All],[llave2]],Gráficos_!C62))</f>
        <v/>
      </c>
      <c r="AA62" s="188"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2" t="str">
        <f t="shared" si="12"/>
        <v/>
      </c>
      <c r="BA62" t="str">
        <f t="shared" si="15"/>
        <v/>
      </c>
      <c r="CM62" t="s">
        <v>609</v>
      </c>
      <c r="CP62" s="333">
        <v>63</v>
      </c>
      <c r="CQ62" s="333">
        <v>0</v>
      </c>
      <c r="CR62" s="207">
        <v>0</v>
      </c>
    </row>
    <row r="63" spans="9:96">
      <c r="I63" t="str">
        <f>IF(C63="","",COUNTIFS(Tabla1[[#All],[¿Pasó a miembro?]],"Si",Tabla1[[#All],[Tipo Incrito]],"&lt;&gt;Pre-Inscrito",Tabla1[[#All],[llave2]],Gráficos_!C63))</f>
        <v/>
      </c>
      <c r="J63" s="188"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2" t="str">
        <f>IF(C63="","",COUNTIFS(Tabla1[[#All],[sem 16]],"=P",Tabla1[[#All],[llave2]],Gráficos_!C63))</f>
        <v/>
      </c>
      <c r="AA63" s="188"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2" t="str">
        <f t="shared" si="12"/>
        <v/>
      </c>
      <c r="BA63" t="str">
        <f t="shared" si="15"/>
        <v/>
      </c>
    </row>
    <row r="64" spans="9:96">
      <c r="I64" t="str">
        <f>IF(C64="","",COUNTIFS(Tabla1[[#All],[¿Pasó a miembro?]],"Si",Tabla1[[#All],[Tipo Incrito]],"&lt;&gt;Pre-Inscrito",Tabla1[[#All],[llave2]],Gráficos_!C64))</f>
        <v/>
      </c>
      <c r="J64" s="188"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2" t="str">
        <f>IF(C64="","",COUNTIFS(Tabla1[[#All],[sem 16]],"=P",Tabla1[[#All],[llave2]],Gráficos_!C64))</f>
        <v/>
      </c>
      <c r="AA64" s="188"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2" t="str">
        <f t="shared" si="12"/>
        <v/>
      </c>
      <c r="BA64" t="str">
        <f t="shared" si="15"/>
        <v/>
      </c>
    </row>
    <row r="65" spans="9:53">
      <c r="I65" t="str">
        <f>IF(C65="","",COUNTIFS(Tabla1[[#All],[¿Pasó a miembro?]],"Si",Tabla1[[#All],[Tipo Incrito]],"&lt;&gt;Pre-Inscrito",Tabla1[[#All],[llave2]],Gráficos_!C65))</f>
        <v/>
      </c>
      <c r="J65" s="188"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2" t="str">
        <f>IF(C65="","",COUNTIFS(Tabla1[[#All],[sem 16]],"=P",Tabla1[[#All],[llave2]],Gráficos_!C65))</f>
        <v/>
      </c>
      <c r="AA65" s="188"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2" t="str">
        <f t="shared" si="12"/>
        <v/>
      </c>
      <c r="BA65" t="str">
        <f t="shared" si="15"/>
        <v/>
      </c>
    </row>
    <row r="66" spans="9:53">
      <c r="I66" t="str">
        <f>IF(C66="","",COUNTIFS(Tabla1[[#All],[¿Pasó a miembro?]],"Si",Tabla1[[#All],[Tipo Incrito]],"&lt;&gt;Pre-Inscrito",Tabla1[[#All],[llave2]],Gráficos_!C66))</f>
        <v/>
      </c>
      <c r="J66" s="188"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2" t="str">
        <f>IF(C66="","",COUNTIFS(Tabla1[[#All],[sem 16]],"=P",Tabla1[[#All],[llave2]],Gráficos_!C66))</f>
        <v/>
      </c>
      <c r="AA66" s="188"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2" t="str">
        <f t="shared" si="12"/>
        <v/>
      </c>
      <c r="BA66" t="str">
        <f t="shared" si="15"/>
        <v/>
      </c>
    </row>
    <row r="67" spans="9:53">
      <c r="I67" t="str">
        <f>IF(C67="","",COUNTIFS(Tabla1[[#All],[¿Pasó a miembro?]],"Si",Tabla1[[#All],[Tipo Incrito]],"&lt;&gt;Pre-Inscrito",Tabla1[[#All],[llave2]],Gráficos_!C67))</f>
        <v/>
      </c>
      <c r="J67" s="188"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2" t="str">
        <f>IF(C67="","",COUNTIFS(Tabla1[[#All],[sem 16]],"=P",Tabla1[[#All],[llave2]],Gráficos_!C67))</f>
        <v/>
      </c>
      <c r="AA67" s="188"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2" t="str">
        <f t="shared" si="12"/>
        <v/>
      </c>
      <c r="BA67" t="str">
        <f t="shared" si="15"/>
        <v/>
      </c>
    </row>
    <row r="68" spans="9:53">
      <c r="I68" t="str">
        <f>IF(C68="","",COUNTIFS(Tabla1[[#All],[¿Pasó a miembro?]],"Si",Tabla1[[#All],[Tipo Incrito]],"&lt;&gt;Pre-Inscrito",Tabla1[[#All],[llave2]],Gráficos_!C68))</f>
        <v/>
      </c>
      <c r="J68" s="188"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2" t="str">
        <f>IF(C68="","",COUNTIFS(Tabla1[[#All],[sem 16]],"=P",Tabla1[[#All],[llave2]],Gráficos_!C68))</f>
        <v/>
      </c>
      <c r="AA68" s="188"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2" t="str">
        <f t="shared" si="12"/>
        <v/>
      </c>
      <c r="BA68" t="str">
        <f t="shared" si="15"/>
        <v/>
      </c>
    </row>
    <row r="69" spans="9:53">
      <c r="I69" t="str">
        <f>IF(C69="","",COUNTIFS(Tabla1[[#All],[¿Pasó a miembro?]],"Si",Tabla1[[#All],[Tipo Incrito]],"&lt;&gt;Pre-Inscrito",Tabla1[[#All],[llave2]],Gráficos_!C69))</f>
        <v/>
      </c>
      <c r="J69" s="188"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2" t="str">
        <f>IF(C69="","",COUNTIFS(Tabla1[[#All],[sem 16]],"=P",Tabla1[[#All],[llave2]],Gráficos_!C69))</f>
        <v/>
      </c>
      <c r="AA69" s="188"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2" t="str">
        <f t="shared" si="12"/>
        <v/>
      </c>
      <c r="BA69" t="str">
        <f t="shared" si="15"/>
        <v/>
      </c>
    </row>
    <row r="70" spans="9:53">
      <c r="I70" t="str">
        <f>IF(C70="","",COUNTIFS(Tabla1[[#All],[¿Pasó a miembro?]],"Si",Tabla1[[#All],[Tipo Incrito]],"&lt;&gt;Pre-Inscrito",Tabla1[[#All],[llave2]],Gráficos_!C70))</f>
        <v/>
      </c>
      <c r="J70" s="188"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2" t="str">
        <f>IF(C70="","",COUNTIFS(Tabla1[[#All],[sem 16]],"=P",Tabla1[[#All],[llave2]],Gráficos_!C70))</f>
        <v/>
      </c>
      <c r="AA70" s="188"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2" t="str">
        <f t="shared" si="12"/>
        <v/>
      </c>
      <c r="BA70" t="str">
        <f t="shared" si="15"/>
        <v/>
      </c>
    </row>
    <row r="71" spans="9:53">
      <c r="I71" t="str">
        <f>IF(C71="","",COUNTIFS(Tabla1[[#All],[¿Pasó a miembro?]],"Si",Tabla1[[#All],[Tipo Incrito]],"&lt;&gt;Pre-Inscrito",Tabla1[[#All],[llave2]],Gráficos_!C71))</f>
        <v/>
      </c>
      <c r="J71" s="188"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2" t="str">
        <f>IF(C71="","",COUNTIFS(Tabla1[[#All],[sem 16]],"=P",Tabla1[[#All],[llave2]],Gráficos_!C71))</f>
        <v/>
      </c>
      <c r="AA71" s="188"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2" t="str">
        <f t="shared" ref="AZ71:AZ100" si="38">IF(Y71="","",Y71)</f>
        <v/>
      </c>
      <c r="BA71" t="str">
        <f t="shared" si="15"/>
        <v/>
      </c>
    </row>
    <row r="72" spans="9:53">
      <c r="I72" t="str">
        <f>IF(C72="","",COUNTIFS(Tabla1[[#All],[¿Pasó a miembro?]],"Si",Tabla1[[#All],[Tipo Incrito]],"&lt;&gt;Pre-Inscrito",Tabla1[[#All],[llave2]],Gráficos_!C72))</f>
        <v/>
      </c>
      <c r="J72" s="188"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2" t="str">
        <f>IF(C72="","",COUNTIFS(Tabla1[[#All],[sem 16]],"=P",Tabla1[[#All],[llave2]],Gráficos_!C72))</f>
        <v/>
      </c>
      <c r="AA72" s="188"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2" t="str">
        <f t="shared" si="38"/>
        <v/>
      </c>
      <c r="BA72" t="str">
        <f t="shared" ref="BA72:BA135" si="40">IF(I72="","",I72)</f>
        <v/>
      </c>
    </row>
    <row r="73" spans="9:53">
      <c r="I73" t="str">
        <f>IF(C73="","",COUNTIFS(Tabla1[[#All],[¿Pasó a miembro?]],"Si",Tabla1[[#All],[Tipo Incrito]],"&lt;&gt;Pre-Inscrito",Tabla1[[#All],[llave2]],Gráficos_!C73))</f>
        <v/>
      </c>
      <c r="J73" s="188"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2" t="str">
        <f>IF(C73="","",COUNTIFS(Tabla1[[#All],[sem 16]],"=P",Tabla1[[#All],[llave2]],Gráficos_!C73))</f>
        <v/>
      </c>
      <c r="AA73" s="188"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2" t="str">
        <f t="shared" si="38"/>
        <v/>
      </c>
      <c r="BA73" t="str">
        <f t="shared" si="40"/>
        <v/>
      </c>
    </row>
    <row r="74" spans="9:53">
      <c r="I74" t="str">
        <f>IF(C74="","",COUNTIFS(Tabla1[[#All],[¿Pasó a miembro?]],"Si",Tabla1[[#All],[Tipo Incrito]],"&lt;&gt;Pre-Inscrito",Tabla1[[#All],[llave2]],Gráficos_!C74))</f>
        <v/>
      </c>
      <c r="J74" s="188"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2" t="str">
        <f>IF(C74="","",COUNTIFS(Tabla1[[#All],[sem 16]],"=P",Tabla1[[#All],[llave2]],Gráficos_!C74))</f>
        <v/>
      </c>
      <c r="AA74" s="188"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2" t="str">
        <f t="shared" si="38"/>
        <v/>
      </c>
      <c r="BA74" t="str">
        <f t="shared" si="40"/>
        <v/>
      </c>
    </row>
    <row r="75" spans="9:53">
      <c r="I75" t="str">
        <f>IF(C75="","",COUNTIFS(Tabla1[[#All],[¿Pasó a miembro?]],"Si",Tabla1[[#All],[Tipo Incrito]],"&lt;&gt;Pre-Inscrito",Tabla1[[#All],[llave2]],Gráficos_!C75))</f>
        <v/>
      </c>
      <c r="J75" s="188"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2" t="str">
        <f>IF(C75="","",COUNTIFS(Tabla1[[#All],[sem 16]],"=P",Tabla1[[#All],[llave2]],Gráficos_!C75))</f>
        <v/>
      </c>
      <c r="AA75" s="188"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2" t="str">
        <f t="shared" si="38"/>
        <v/>
      </c>
      <c r="BA75" t="str">
        <f t="shared" si="40"/>
        <v/>
      </c>
    </row>
    <row r="76" spans="9:53">
      <c r="I76" t="str">
        <f>IF(C76="","",COUNTIFS(Tabla1[[#All],[¿Pasó a miembro?]],"Si",Tabla1[[#All],[Tipo Incrito]],"&lt;&gt;Pre-Inscrito",Tabla1[[#All],[llave2]],Gráficos_!C76))</f>
        <v/>
      </c>
      <c r="J76" s="188"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2" t="str">
        <f>IF(C76="","",COUNTIFS(Tabla1[[#All],[sem 16]],"=P",Tabla1[[#All],[llave2]],Gráficos_!C76))</f>
        <v/>
      </c>
      <c r="AA76" s="188"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2" t="str">
        <f t="shared" si="38"/>
        <v/>
      </c>
      <c r="BA76" t="str">
        <f t="shared" si="40"/>
        <v/>
      </c>
    </row>
    <row r="77" spans="9:53">
      <c r="I77" t="str">
        <f>IF(C77="","",COUNTIFS(Tabla1[[#All],[¿Pasó a miembro?]],"Si",Tabla1[[#All],[Tipo Incrito]],"&lt;&gt;Pre-Inscrito",Tabla1[[#All],[llave2]],Gráficos_!C77))</f>
        <v/>
      </c>
      <c r="J77" s="188"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2" t="str">
        <f>IF(C77="","",COUNTIFS(Tabla1[[#All],[sem 16]],"=P",Tabla1[[#All],[llave2]],Gráficos_!C77))</f>
        <v/>
      </c>
      <c r="AA77" s="188"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2" t="str">
        <f t="shared" si="38"/>
        <v/>
      </c>
      <c r="BA77" t="str">
        <f t="shared" si="40"/>
        <v/>
      </c>
    </row>
    <row r="78" spans="9:53">
      <c r="I78" t="str">
        <f>IF(C78="","",COUNTIFS(Tabla1[[#All],[¿Pasó a miembro?]],"Si",Tabla1[[#All],[Tipo Incrito]],"&lt;&gt;Pre-Inscrito",Tabla1[[#All],[llave2]],Gráficos_!C78))</f>
        <v/>
      </c>
      <c r="J78" s="188"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2" t="str">
        <f>IF(C78="","",COUNTIFS(Tabla1[[#All],[sem 16]],"=P",Tabla1[[#All],[llave2]],Gráficos_!C78))</f>
        <v/>
      </c>
      <c r="AA78" s="188"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2" t="str">
        <f t="shared" si="38"/>
        <v/>
      </c>
      <c r="BA78" t="str">
        <f t="shared" si="40"/>
        <v/>
      </c>
    </row>
    <row r="79" spans="9:53">
      <c r="I79" t="str">
        <f>IF(C79="","",COUNTIFS(Tabla1[[#All],[¿Pasó a miembro?]],"Si",Tabla1[[#All],[Tipo Incrito]],"&lt;&gt;Pre-Inscrito",Tabla1[[#All],[llave2]],Gráficos_!C79))</f>
        <v/>
      </c>
      <c r="J79" s="188"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2" t="str">
        <f>IF(C79="","",COUNTIFS(Tabla1[[#All],[sem 16]],"=P",Tabla1[[#All],[llave2]],Gráficos_!C79))</f>
        <v/>
      </c>
      <c r="AA79" s="188"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2" t="str">
        <f t="shared" si="38"/>
        <v/>
      </c>
      <c r="BA79" t="str">
        <f t="shared" si="40"/>
        <v/>
      </c>
    </row>
    <row r="80" spans="9:53">
      <c r="I80" t="str">
        <f>IF(C80="","",COUNTIFS(Tabla1[[#All],[¿Pasó a miembro?]],"Si",Tabla1[[#All],[Tipo Incrito]],"&lt;&gt;Pre-Inscrito",Tabla1[[#All],[llave2]],Gráficos_!C80))</f>
        <v/>
      </c>
      <c r="J80" s="188"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2" t="str">
        <f>IF(C80="","",COUNTIFS(Tabla1[[#All],[sem 16]],"=P",Tabla1[[#All],[llave2]],Gráficos_!C80))</f>
        <v/>
      </c>
      <c r="AA80" s="188"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2" t="str">
        <f t="shared" si="38"/>
        <v/>
      </c>
      <c r="BA80" t="str">
        <f t="shared" si="40"/>
        <v/>
      </c>
    </row>
    <row r="81" spans="9:53">
      <c r="I81" t="str">
        <f>IF(C81="","",COUNTIFS(Tabla1[[#All],[¿Pasó a miembro?]],"Si",Tabla1[[#All],[Tipo Incrito]],"&lt;&gt;Pre-Inscrito",Tabla1[[#All],[llave2]],Gráficos_!C81))</f>
        <v/>
      </c>
      <c r="J81" s="188"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2" t="str">
        <f>IF(C81="","",COUNTIFS(Tabla1[[#All],[sem 16]],"=P",Tabla1[[#All],[llave2]],Gráficos_!C81))</f>
        <v/>
      </c>
      <c r="AA81" s="188"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2" t="str">
        <f t="shared" si="38"/>
        <v/>
      </c>
      <c r="BA81" t="str">
        <f t="shared" si="40"/>
        <v/>
      </c>
    </row>
    <row r="82" spans="9:53">
      <c r="I82" t="str">
        <f>IF(C82="","",COUNTIFS(Tabla1[[#All],[¿Pasó a miembro?]],"Si",Tabla1[[#All],[Tipo Incrito]],"&lt;&gt;Pre-Inscrito",Tabla1[[#All],[llave2]],Gráficos_!C82))</f>
        <v/>
      </c>
      <c r="J82" s="188"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2" t="str">
        <f>IF(C82="","",COUNTIFS(Tabla1[[#All],[sem 16]],"=P",Tabla1[[#All],[llave2]],Gráficos_!C82))</f>
        <v/>
      </c>
      <c r="AA82" s="188"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2" t="str">
        <f t="shared" si="38"/>
        <v/>
      </c>
      <c r="BA82" t="str">
        <f t="shared" si="40"/>
        <v/>
      </c>
    </row>
    <row r="83" spans="9:53">
      <c r="I83" t="str">
        <f>IF(C83="","",COUNTIFS(Tabla1[[#All],[¿Pasó a miembro?]],"Si",Tabla1[[#All],[Tipo Incrito]],"&lt;&gt;Pre-Inscrito",Tabla1[[#All],[llave2]],Gráficos_!C83))</f>
        <v/>
      </c>
      <c r="J83" s="188"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2" t="str">
        <f>IF(C83="","",COUNTIFS(Tabla1[[#All],[sem 16]],"=P",Tabla1[[#All],[llave2]],Gráficos_!C83))</f>
        <v/>
      </c>
      <c r="AA83" s="188"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2" t="str">
        <f t="shared" si="38"/>
        <v/>
      </c>
      <c r="BA83" t="str">
        <f t="shared" si="40"/>
        <v/>
      </c>
    </row>
    <row r="84" spans="9:53">
      <c r="I84" t="str">
        <f>IF(C84="","",COUNTIFS(Tabla1[[#All],[¿Pasó a miembro?]],"Si",Tabla1[[#All],[Tipo Incrito]],"&lt;&gt;Pre-Inscrito",Tabla1[[#All],[llave2]],Gráficos_!C84))</f>
        <v/>
      </c>
      <c r="J84" s="188"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2" t="str">
        <f>IF(C84="","",COUNTIFS(Tabla1[[#All],[sem 16]],"=P",Tabla1[[#All],[llave2]],Gráficos_!C84))</f>
        <v/>
      </c>
      <c r="AA84" s="188"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2" t="str">
        <f t="shared" si="38"/>
        <v/>
      </c>
      <c r="BA84" t="str">
        <f t="shared" si="40"/>
        <v/>
      </c>
    </row>
    <row r="85" spans="9:53">
      <c r="I85" t="str">
        <f>IF(C85="","",COUNTIFS(Tabla1[[#All],[¿Pasó a miembro?]],"Si",Tabla1[[#All],[Tipo Incrito]],"&lt;&gt;Pre-Inscrito",Tabla1[[#All],[llave2]],Gráficos_!C85))</f>
        <v/>
      </c>
      <c r="J85" s="188"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2" t="str">
        <f>IF(C85="","",COUNTIFS(Tabla1[[#All],[sem 16]],"=P",Tabla1[[#All],[llave2]],Gráficos_!C85))</f>
        <v/>
      </c>
      <c r="AA85" s="188"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2" t="str">
        <f t="shared" si="38"/>
        <v/>
      </c>
      <c r="BA85" t="str">
        <f t="shared" si="40"/>
        <v/>
      </c>
    </row>
    <row r="86" spans="9:53">
      <c r="I86" t="str">
        <f>IF(C86="","",COUNTIFS(Tabla1[[#All],[¿Pasó a miembro?]],"Si",Tabla1[[#All],[Tipo Incrito]],"&lt;&gt;Pre-Inscrito",Tabla1[[#All],[llave2]],Gráficos_!C86))</f>
        <v/>
      </c>
      <c r="J86" s="188"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2" t="str">
        <f>IF(C86="","",COUNTIFS(Tabla1[[#All],[sem 16]],"=P",Tabla1[[#All],[llave2]],Gráficos_!C86))</f>
        <v/>
      </c>
      <c r="AA86" s="188"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2" t="str">
        <f t="shared" si="38"/>
        <v/>
      </c>
      <c r="BA86" t="str">
        <f t="shared" si="40"/>
        <v/>
      </c>
    </row>
    <row r="87" spans="9:53">
      <c r="I87" t="str">
        <f>IF(C87="","",COUNTIFS(Tabla1[[#All],[¿Pasó a miembro?]],"Si",Tabla1[[#All],[Tipo Incrito]],"&lt;&gt;Pre-Inscrito",Tabla1[[#All],[llave2]],Gráficos_!C87))</f>
        <v/>
      </c>
      <c r="J87" s="188"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2" t="str">
        <f>IF(C87="","",COUNTIFS(Tabla1[[#All],[sem 16]],"=P",Tabla1[[#All],[llave2]],Gráficos_!C87))</f>
        <v/>
      </c>
      <c r="AA87" s="188"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2" t="str">
        <f t="shared" si="38"/>
        <v/>
      </c>
      <c r="BA87" t="str">
        <f t="shared" si="40"/>
        <v/>
      </c>
    </row>
    <row r="88" spans="9:53">
      <c r="I88" t="str">
        <f>IF(C88="","",COUNTIFS(Tabla1[[#All],[¿Pasó a miembro?]],"Si",Tabla1[[#All],[Tipo Incrito]],"&lt;&gt;Pre-Inscrito",Tabla1[[#All],[llave2]],Gráficos_!C88))</f>
        <v/>
      </c>
      <c r="J88" s="188"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2" t="str">
        <f>IF(C88="","",COUNTIFS(Tabla1[[#All],[sem 16]],"=P",Tabla1[[#All],[llave2]],Gráficos_!C88))</f>
        <v/>
      </c>
      <c r="AA88" s="188"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2" t="str">
        <f t="shared" si="38"/>
        <v/>
      </c>
      <c r="BA88" t="str">
        <f t="shared" si="40"/>
        <v/>
      </c>
    </row>
    <row r="89" spans="9:53">
      <c r="I89" t="str">
        <f>IF(C89="","",COUNTIFS(Tabla1[[#All],[¿Pasó a miembro?]],"Si",Tabla1[[#All],[Tipo Incrito]],"&lt;&gt;Pre-Inscrito",Tabla1[[#All],[llave2]],Gráficos_!C89))</f>
        <v/>
      </c>
      <c r="J89" s="188"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2" t="str">
        <f>IF(C89="","",COUNTIFS(Tabla1[[#All],[sem 16]],"=P",Tabla1[[#All],[llave2]],Gráficos_!C89))</f>
        <v/>
      </c>
      <c r="AA89" s="188"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2" t="str">
        <f t="shared" si="38"/>
        <v/>
      </c>
      <c r="BA89" t="str">
        <f t="shared" si="40"/>
        <v/>
      </c>
    </row>
    <row r="90" spans="9:53">
      <c r="I90" t="str">
        <f>IF(C90="","",COUNTIFS(Tabla1[[#All],[¿Pasó a miembro?]],"Si",Tabla1[[#All],[Tipo Incrito]],"&lt;&gt;Pre-Inscrito",Tabla1[[#All],[llave2]],Gráficos_!C90))</f>
        <v/>
      </c>
      <c r="J90" s="188"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2" t="str">
        <f>IF(C90="","",COUNTIFS(Tabla1[[#All],[sem 16]],"=P",Tabla1[[#All],[llave2]],Gráficos_!C90))</f>
        <v/>
      </c>
      <c r="AA90" s="188"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2" t="str">
        <f t="shared" si="38"/>
        <v/>
      </c>
      <c r="BA90" t="str">
        <f t="shared" si="40"/>
        <v/>
      </c>
    </row>
    <row r="91" spans="9:53">
      <c r="I91" t="str">
        <f>IF(C91="","",COUNTIFS(Tabla1[[#All],[¿Pasó a miembro?]],"Si",Tabla1[[#All],[Tipo Incrito]],"&lt;&gt;Pre-Inscrito",Tabla1[[#All],[llave2]],Gráficos_!C91))</f>
        <v/>
      </c>
      <c r="J91" s="188"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2" t="str">
        <f>IF(C91="","",COUNTIFS(Tabla1[[#All],[sem 16]],"=P",Tabla1[[#All],[llave2]],Gráficos_!C91))</f>
        <v/>
      </c>
      <c r="AA91" s="188"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2" t="str">
        <f t="shared" si="38"/>
        <v/>
      </c>
      <c r="BA91" t="str">
        <f t="shared" si="40"/>
        <v/>
      </c>
    </row>
    <row r="92" spans="9:53">
      <c r="I92" t="str">
        <f>IF(C92="","",COUNTIFS(Tabla1[[#All],[¿Pasó a miembro?]],"Si",Tabla1[[#All],[Tipo Incrito]],"&lt;&gt;Pre-Inscrito",Tabla1[[#All],[llave2]],Gráficos_!C92))</f>
        <v/>
      </c>
      <c r="J92" s="188"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2" t="str">
        <f>IF(C92="","",COUNTIFS(Tabla1[[#All],[sem 16]],"=P",Tabla1[[#All],[llave2]],Gráficos_!C92))</f>
        <v/>
      </c>
      <c r="AA92" s="188"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2" t="str">
        <f t="shared" si="38"/>
        <v/>
      </c>
      <c r="BA92" t="str">
        <f t="shared" si="40"/>
        <v/>
      </c>
    </row>
    <row r="93" spans="9:53">
      <c r="I93" t="str">
        <f>IF(C93="","",COUNTIFS(Tabla1[[#All],[¿Pasó a miembro?]],"Si",Tabla1[[#All],[Tipo Incrito]],"&lt;&gt;Pre-Inscrito",Tabla1[[#All],[llave2]],Gráficos_!C93))</f>
        <v/>
      </c>
      <c r="J93" s="188"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2" t="str">
        <f>IF(C93="","",COUNTIFS(Tabla1[[#All],[sem 16]],"=P",Tabla1[[#All],[llave2]],Gráficos_!C93))</f>
        <v/>
      </c>
      <c r="AA93" s="188"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2" t="str">
        <f t="shared" si="38"/>
        <v/>
      </c>
      <c r="BA93" t="str">
        <f t="shared" si="40"/>
        <v/>
      </c>
    </row>
    <row r="94" spans="9:53">
      <c r="I94" t="str">
        <f>IF(C94="","",COUNTIFS(Tabla1[[#All],[¿Pasó a miembro?]],"Si",Tabla1[[#All],[Tipo Incrito]],"&lt;&gt;Pre-Inscrito",Tabla1[[#All],[llave2]],Gráficos_!C94))</f>
        <v/>
      </c>
      <c r="J94" s="188"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2" t="str">
        <f>IF(C94="","",COUNTIFS(Tabla1[[#All],[sem 16]],"=P",Tabla1[[#All],[llave2]],Gráficos_!C94))</f>
        <v/>
      </c>
      <c r="AA94" s="188"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2" t="str">
        <f t="shared" si="38"/>
        <v/>
      </c>
      <c r="BA94" t="str">
        <f t="shared" si="40"/>
        <v/>
      </c>
    </row>
    <row r="95" spans="9:53">
      <c r="I95" t="str">
        <f>IF(C95="","",COUNTIFS(Tabla1[[#All],[¿Pasó a miembro?]],"Si",Tabla1[[#All],[Tipo Incrito]],"&lt;&gt;Pre-Inscrito",Tabla1[[#All],[llave2]],Gráficos_!C95))</f>
        <v/>
      </c>
      <c r="J95" s="188"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2" t="str">
        <f>IF(C95="","",COUNTIFS(Tabla1[[#All],[sem 16]],"=P",Tabla1[[#All],[llave2]],Gráficos_!C95))</f>
        <v/>
      </c>
      <c r="AA95" s="188"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2" t="str">
        <f t="shared" si="38"/>
        <v/>
      </c>
      <c r="BA95" t="str">
        <f t="shared" si="40"/>
        <v/>
      </c>
    </row>
    <row r="96" spans="9:53">
      <c r="I96" t="str">
        <f>IF(C96="","",COUNTIFS(Tabla1[[#All],[¿Pasó a miembro?]],"Si",Tabla1[[#All],[Tipo Incrito]],"&lt;&gt;Pre-Inscrito",Tabla1[[#All],[llave2]],Gráficos_!C96))</f>
        <v/>
      </c>
      <c r="J96" s="188"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2" t="str">
        <f>IF(C96="","",COUNTIFS(Tabla1[[#All],[sem 16]],"=P",Tabla1[[#All],[llave2]],Gráficos_!C96))</f>
        <v/>
      </c>
      <c r="AA96" s="188"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2" t="str">
        <f t="shared" si="38"/>
        <v/>
      </c>
      <c r="BA96" t="str">
        <f t="shared" si="40"/>
        <v/>
      </c>
    </row>
    <row r="97" spans="9:79">
      <c r="I97" t="str">
        <f>IF(C97="","",COUNTIFS(Tabla1[[#All],[¿Pasó a miembro?]],"Si",Tabla1[[#All],[Tipo Incrito]],"&lt;&gt;Pre-Inscrito",Tabla1[[#All],[llave2]],Gráficos_!C97))</f>
        <v/>
      </c>
      <c r="J97" s="188"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2" t="str">
        <f>IF(C97="","",COUNTIFS(Tabla1[[#All],[sem 16]],"=P",Tabla1[[#All],[llave2]],Gráficos_!C97))</f>
        <v/>
      </c>
      <c r="AA97" s="188"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2" t="str">
        <f t="shared" si="38"/>
        <v/>
      </c>
      <c r="BA97" t="str">
        <f t="shared" si="40"/>
        <v/>
      </c>
    </row>
    <row r="98" spans="9:79">
      <c r="I98" t="str">
        <f>IF(C98="","",COUNTIFS(Tabla1[[#All],[¿Pasó a miembro?]],"Si",Tabla1[[#All],[Tipo Incrito]],"&lt;&gt;Pre-Inscrito",Tabla1[[#All],[llave2]],Gráficos_!C98))</f>
        <v/>
      </c>
      <c r="J98" s="188"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2" t="str">
        <f>IF(C98="","",COUNTIFS(Tabla1[[#All],[sem 16]],"=P",Tabla1[[#All],[llave2]],Gráficos_!C98))</f>
        <v/>
      </c>
      <c r="AA98" s="188"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2" t="str">
        <f t="shared" si="38"/>
        <v/>
      </c>
      <c r="BA98" t="str">
        <f t="shared" si="40"/>
        <v/>
      </c>
    </row>
    <row r="99" spans="9:79" ht="21">
      <c r="I99" t="str">
        <f>IF(C99="","",COUNTIFS(Tabla1[[#All],[¿Pasó a miembro?]],"Si",Tabla1[[#All],[Tipo Incrito]],"&lt;&gt;Pre-Inscrito",Tabla1[[#All],[llave2]],Gráficos_!C99))</f>
        <v/>
      </c>
      <c r="J99" s="188"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2" t="str">
        <f>IF(C99="","",COUNTIFS(Tabla1[[#All],[sem 16]],"=P",Tabla1[[#All],[llave2]],Gráficos_!C99))</f>
        <v/>
      </c>
      <c r="AA99" s="188"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2" t="str">
        <f t="shared" si="38"/>
        <v/>
      </c>
      <c r="BA99" t="str">
        <f t="shared" si="40"/>
        <v/>
      </c>
      <c r="BK99" s="186" t="s">
        <v>610</v>
      </c>
      <c r="BL99" s="186"/>
      <c r="BM99" s="186"/>
      <c r="BN99" s="186"/>
      <c r="BO99" s="186"/>
      <c r="BP99" s="186"/>
      <c r="BQ99" s="186"/>
      <c r="BR99" s="186"/>
      <c r="BS99" s="186"/>
      <c r="BT99" s="186"/>
      <c r="BU99" s="186"/>
      <c r="BV99" s="186"/>
      <c r="BW99" s="186"/>
      <c r="BX99" s="186"/>
    </row>
    <row r="100" spans="9:79">
      <c r="I100" t="str">
        <f>IF(C100="","",COUNTIFS(Tabla1[[#All],[¿Pasó a miembro?]],"Si",Tabla1[[#All],[Tipo Incrito]],"&lt;&gt;Pre-Inscrito",Tabla1[[#All],[llave2]],Gráficos_!C100))</f>
        <v/>
      </c>
      <c r="J100" s="193" t="str">
        <f>IF(C100="","",COUNTIFS(Tabla1[[#All],[sem 01]],"=P",Tabla1[[#All],[llave2]],Gráficos_!C100))</f>
        <v/>
      </c>
      <c r="K100" s="194" t="str">
        <f>IF(C100="","",COUNTIFS(Tabla1[[#All],[sem 02]],"=P",Tabla1[[#All],[llave2]],Gráficos_!C100))</f>
        <v/>
      </c>
      <c r="L100" s="194" t="str">
        <f>IF(C100="","",COUNTIFS(Tabla1[[#All],[sem 03]],"=P",Tabla1[[#All],[llave2]],Gráficos_!C100))</f>
        <v/>
      </c>
      <c r="M100" s="194" t="str">
        <f>IF(C100="","",COUNTIFS(Tabla1[[#All],[sem 04]],"=P",Tabla1[[#All],[llave2]],Gráficos_!C100))</f>
        <v/>
      </c>
      <c r="N100" s="194" t="str">
        <f>IF(C100="","",COUNTIFS(Tabla1[[#All],[sem 05]],"=P",Tabla1[[#All],[llave2]],Gráficos_!C100))</f>
        <v/>
      </c>
      <c r="O100" s="194" t="str">
        <f>IF(C100="","",COUNTIFS(Tabla1[[#All],[sem 06]],"=P",Tabla1[[#All],[llave2]],Gráficos_!C100))</f>
        <v/>
      </c>
      <c r="P100" s="194" t="str">
        <f>IF(C100="","",COUNTIFS(Tabla1[[#All],[sem 07]],"=P",Tabla1[[#All],[llave2]],Gráficos_!C100))</f>
        <v/>
      </c>
      <c r="Q100" s="194" t="str">
        <f>IF(C100="","",COUNTIFS(Tabla1[[#All],[sem 08]],"=P",Tabla1[[#All],[llave2]],Gráficos_!C100))</f>
        <v/>
      </c>
      <c r="R100" s="194" t="str">
        <f>IF(C100="","",COUNTIFS(Tabla1[[#All],[sem 09]],"=P",Tabla1[[#All],[llave2]],Gráficos_!C100))</f>
        <v/>
      </c>
      <c r="S100" s="194" t="str">
        <f>IF(C100="","",COUNTIFS(Tabla1[[#All],[sem 10]],"=P",Tabla1[[#All],[llave2]],Gráficos_!C100))</f>
        <v/>
      </c>
      <c r="T100" s="194" t="str">
        <f>IF(C100="","",COUNTIFS(Tabla1[[#All],[sem 11]],"=P",Tabla1[[#All],[llave2]],Gráficos_!C100))</f>
        <v/>
      </c>
      <c r="U100" s="194" t="str">
        <f>IF(C100="","",COUNTIFS(Tabla1[[#All],[sem 12]],"=P",Tabla1[[#All],[llave2]],Gráficos_!C100))</f>
        <v/>
      </c>
      <c r="V100" s="194" t="str">
        <f>IF(C100="","",COUNTIFS(Tabla1[[#All],[sem 13]],"=P",Tabla1[[#All],[llave2]],Gráficos_!C100))</f>
        <v/>
      </c>
      <c r="W100" s="194" t="str">
        <f>IF(C100="","",COUNTIFS(Tabla1[[#All],[sem 14]],"=P",Tabla1[[#All],[llave2]],Gráficos_!C100))</f>
        <v/>
      </c>
      <c r="X100" s="194" t="str">
        <f>IF(C100="","",COUNTIFS(Tabla1[[#All],[sem 15]],"=P",Tabla1[[#All],[llave2]],Gráficos_!C100))</f>
        <v/>
      </c>
      <c r="Y100" s="195" t="str">
        <f>IF(C100="","",COUNTIFS(Tabla1[[#All],[sem 16]],"=P",Tabla1[[#All],[llave2]],Gráficos_!C100))</f>
        <v/>
      </c>
      <c r="AA100" s="188" t="str">
        <f t="shared" si="26"/>
        <v/>
      </c>
      <c r="AB100" s="194" t="str">
        <f t="shared" si="27"/>
        <v/>
      </c>
      <c r="AC100" s="196" t="str">
        <f t="shared" si="28"/>
        <v/>
      </c>
      <c r="AD100" t="str">
        <f t="shared" si="29"/>
        <v/>
      </c>
      <c r="AE100" t="str">
        <f t="shared" si="39"/>
        <v/>
      </c>
      <c r="AF100" t="str">
        <f t="shared" si="30"/>
        <v/>
      </c>
      <c r="AG100" t="str">
        <f t="shared" si="31"/>
        <v/>
      </c>
      <c r="AH100" t="str">
        <f t="shared" si="32"/>
        <v/>
      </c>
      <c r="AI100" s="194" t="str">
        <f t="shared" si="33"/>
        <v/>
      </c>
      <c r="AJ100" s="194"/>
      <c r="AK100" s="194" t="str">
        <f t="shared" si="41"/>
        <v/>
      </c>
      <c r="AL100" s="194" t="str">
        <f t="shared" si="41"/>
        <v/>
      </c>
      <c r="AM100" s="194" t="str">
        <f t="shared" si="41"/>
        <v/>
      </c>
      <c r="AN100" s="194" t="str">
        <f t="shared" si="41"/>
        <v/>
      </c>
      <c r="AO100" s="194" t="str">
        <f t="shared" si="41"/>
        <v/>
      </c>
      <c r="AP100" s="194" t="str">
        <f t="shared" si="41"/>
        <v/>
      </c>
      <c r="AQ100" s="194" t="str">
        <f t="shared" si="41"/>
        <v/>
      </c>
      <c r="AR100" s="194" t="str">
        <f t="shared" si="41"/>
        <v/>
      </c>
      <c r="AS100" s="194" t="str">
        <f t="shared" si="41"/>
        <v/>
      </c>
      <c r="AT100" s="194" t="str">
        <f t="shared" si="41"/>
        <v/>
      </c>
      <c r="AU100" s="194" t="str">
        <f t="shared" si="41"/>
        <v/>
      </c>
      <c r="AV100" s="194" t="str">
        <f t="shared" si="41"/>
        <v/>
      </c>
      <c r="AW100" s="194" t="str">
        <f t="shared" si="35"/>
        <v/>
      </c>
      <c r="AX100" s="194" t="str">
        <f t="shared" si="36"/>
        <v/>
      </c>
      <c r="AY100" s="194" t="str">
        <f t="shared" si="37"/>
        <v/>
      </c>
      <c r="AZ100" s="195"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7" t="s">
        <v>10</v>
      </c>
      <c r="BL101" t="s">
        <v>566</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7" t="s">
        <v>14</v>
      </c>
      <c r="BL103" s="187" t="s">
        <v>11</v>
      </c>
      <c r="BM103" s="187" t="s">
        <v>24</v>
      </c>
      <c r="BN103" s="187" t="s">
        <v>31</v>
      </c>
      <c r="BO103" s="187" t="s">
        <v>32</v>
      </c>
      <c r="BP103" t="s">
        <v>611</v>
      </c>
      <c r="BQ103" t="s">
        <v>612</v>
      </c>
      <c r="BR103" t="s">
        <v>613</v>
      </c>
      <c r="BS103" t="s">
        <v>614</v>
      </c>
      <c r="BT103" t="s">
        <v>615</v>
      </c>
      <c r="BU103" t="s">
        <v>616</v>
      </c>
      <c r="BV103" t="s">
        <v>617</v>
      </c>
      <c r="BW103" t="s">
        <v>618</v>
      </c>
      <c r="BX103" t="s">
        <v>619</v>
      </c>
      <c r="BY103" t="s">
        <v>620</v>
      </c>
      <c r="BZ103" t="s">
        <v>621</v>
      </c>
      <c r="CA103" t="s">
        <v>622</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608</v>
      </c>
      <c r="BL104" t="s">
        <v>608</v>
      </c>
      <c r="BM104" t="s">
        <v>608</v>
      </c>
      <c r="BN104" t="s">
        <v>608</v>
      </c>
      <c r="BP104" s="333">
        <v>0</v>
      </c>
      <c r="BQ104" s="333">
        <v>0</v>
      </c>
      <c r="BR104" s="333">
        <v>0</v>
      </c>
      <c r="BS104" s="333">
        <v>0</v>
      </c>
      <c r="BT104" s="333">
        <v>0</v>
      </c>
      <c r="BU104" s="333">
        <v>0</v>
      </c>
      <c r="BV104" s="333">
        <v>0</v>
      </c>
      <c r="BW104" s="333">
        <v>0</v>
      </c>
      <c r="BX104" s="333">
        <v>0</v>
      </c>
      <c r="BY104" s="333">
        <v>0</v>
      </c>
      <c r="BZ104" s="333">
        <v>0</v>
      </c>
      <c r="CA104" s="333">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45667</v>
      </c>
      <c r="BL105" t="s">
        <v>623</v>
      </c>
      <c r="BM105" t="s">
        <v>82</v>
      </c>
      <c r="BN105" t="s">
        <v>105</v>
      </c>
      <c r="BO105" t="s">
        <v>105</v>
      </c>
      <c r="BP105" s="333">
        <v>10</v>
      </c>
      <c r="BQ105" s="333">
        <v>9</v>
      </c>
      <c r="BR105" s="333">
        <v>8</v>
      </c>
      <c r="BS105" s="333">
        <v>6</v>
      </c>
      <c r="BT105" s="333">
        <v>4</v>
      </c>
      <c r="BU105" s="333">
        <v>0</v>
      </c>
      <c r="BV105" s="333">
        <v>0</v>
      </c>
      <c r="BW105" s="333">
        <v>0</v>
      </c>
      <c r="BX105" s="333">
        <v>0</v>
      </c>
      <c r="BY105" s="333">
        <v>0</v>
      </c>
      <c r="BZ105" s="333">
        <v>0</v>
      </c>
      <c r="CA105" s="333">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45668</v>
      </c>
      <c r="BL106" t="s">
        <v>623</v>
      </c>
      <c r="BM106" t="s">
        <v>82</v>
      </c>
      <c r="BN106" t="s">
        <v>105</v>
      </c>
      <c r="BO106" t="s">
        <v>105</v>
      </c>
      <c r="BP106" s="333">
        <v>5</v>
      </c>
      <c r="BQ106" s="333">
        <v>5</v>
      </c>
      <c r="BR106" s="333">
        <v>5</v>
      </c>
      <c r="BS106" s="333">
        <v>5</v>
      </c>
      <c r="BT106" s="333">
        <v>4</v>
      </c>
      <c r="BU106" s="333">
        <v>0</v>
      </c>
      <c r="BV106" s="333">
        <v>0</v>
      </c>
      <c r="BW106" s="333">
        <v>0</v>
      </c>
      <c r="BX106" s="333">
        <v>0</v>
      </c>
      <c r="BY106" s="333">
        <v>0</v>
      </c>
      <c r="BZ106" s="333">
        <v>0</v>
      </c>
      <c r="CA106" s="333">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45668</v>
      </c>
      <c r="BL107" t="s">
        <v>623</v>
      </c>
      <c r="BM107" t="s">
        <v>82</v>
      </c>
      <c r="BN107" t="s">
        <v>83</v>
      </c>
      <c r="BO107" t="s">
        <v>83</v>
      </c>
      <c r="BP107" s="333">
        <v>8</v>
      </c>
      <c r="BQ107" s="333">
        <v>5</v>
      </c>
      <c r="BR107" s="333">
        <v>3</v>
      </c>
      <c r="BS107" s="333">
        <v>0</v>
      </c>
      <c r="BT107" s="333">
        <v>0</v>
      </c>
      <c r="BU107" s="333">
        <v>0</v>
      </c>
      <c r="BV107" s="333">
        <v>0</v>
      </c>
      <c r="BW107" s="333">
        <v>0</v>
      </c>
      <c r="BX107" s="333">
        <v>0</v>
      </c>
      <c r="BY107" s="333">
        <v>0</v>
      </c>
      <c r="BZ107" s="333">
        <v>0</v>
      </c>
      <c r="CA107" s="333">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45668</v>
      </c>
      <c r="BL108" t="s">
        <v>623</v>
      </c>
      <c r="BM108" t="s">
        <v>241</v>
      </c>
      <c r="BN108" t="s">
        <v>83</v>
      </c>
      <c r="BO108" t="s">
        <v>83</v>
      </c>
      <c r="BP108" s="333">
        <v>1</v>
      </c>
      <c r="BQ108" s="333">
        <v>0</v>
      </c>
      <c r="BR108" s="333">
        <v>0</v>
      </c>
      <c r="BS108" s="333">
        <v>0</v>
      </c>
      <c r="BT108" s="333">
        <v>0</v>
      </c>
      <c r="BU108" s="333">
        <v>0</v>
      </c>
      <c r="BV108" s="333">
        <v>0</v>
      </c>
      <c r="BW108" s="333">
        <v>0</v>
      </c>
      <c r="BX108" s="333">
        <v>0</v>
      </c>
      <c r="BY108" s="333">
        <v>0</v>
      </c>
      <c r="BZ108" s="333">
        <v>0</v>
      </c>
      <c r="CA108" s="333">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45668</v>
      </c>
      <c r="BL109" t="s">
        <v>623</v>
      </c>
      <c r="BM109" t="s">
        <v>146</v>
      </c>
      <c r="BN109" t="s">
        <v>105</v>
      </c>
      <c r="BO109" t="s">
        <v>105</v>
      </c>
      <c r="BP109" s="333">
        <v>0</v>
      </c>
      <c r="BQ109" s="333">
        <v>0</v>
      </c>
      <c r="BR109" s="333">
        <v>0</v>
      </c>
      <c r="BS109" s="333">
        <v>0</v>
      </c>
      <c r="BT109" s="333">
        <v>0</v>
      </c>
      <c r="BU109" s="333">
        <v>0</v>
      </c>
      <c r="BV109" s="333">
        <v>0</v>
      </c>
      <c r="BW109" s="333">
        <v>0</v>
      </c>
      <c r="BX109" s="333">
        <v>0</v>
      </c>
      <c r="BY109" s="333">
        <v>0</v>
      </c>
      <c r="BZ109" s="333">
        <v>0</v>
      </c>
      <c r="CA109" s="333">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45668</v>
      </c>
      <c r="BL110" t="s">
        <v>623</v>
      </c>
      <c r="BM110" t="s">
        <v>146</v>
      </c>
      <c r="BN110" t="s">
        <v>83</v>
      </c>
      <c r="BO110" t="s">
        <v>83</v>
      </c>
      <c r="BP110" s="333">
        <v>0</v>
      </c>
      <c r="BQ110" s="333">
        <v>0</v>
      </c>
      <c r="BR110" s="333">
        <v>0</v>
      </c>
      <c r="BS110" s="333">
        <v>0</v>
      </c>
      <c r="BT110" s="333">
        <v>0</v>
      </c>
      <c r="BU110" s="333">
        <v>0</v>
      </c>
      <c r="BV110" s="333">
        <v>0</v>
      </c>
      <c r="BW110" s="333">
        <v>0</v>
      </c>
      <c r="BX110" s="333">
        <v>0</v>
      </c>
      <c r="BY110" s="333">
        <v>0</v>
      </c>
      <c r="BZ110" s="333">
        <v>0</v>
      </c>
      <c r="CA110" s="333">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3">
        <v>45668</v>
      </c>
      <c r="BL111" t="s">
        <v>623</v>
      </c>
      <c r="BM111" t="s">
        <v>151</v>
      </c>
      <c r="BN111" t="s">
        <v>105</v>
      </c>
      <c r="BO111" t="s">
        <v>105</v>
      </c>
      <c r="BP111" s="333">
        <v>0</v>
      </c>
      <c r="BQ111" s="333">
        <v>0</v>
      </c>
      <c r="BR111" s="333">
        <v>0</v>
      </c>
      <c r="BS111" s="333">
        <v>0</v>
      </c>
      <c r="BT111" s="333">
        <v>0</v>
      </c>
      <c r="BU111" s="333">
        <v>0</v>
      </c>
      <c r="BV111" s="333">
        <v>0</v>
      </c>
      <c r="BW111" s="333">
        <v>0</v>
      </c>
      <c r="BX111" s="333">
        <v>0</v>
      </c>
      <c r="BY111" s="333">
        <v>0</v>
      </c>
      <c r="BZ111" s="333">
        <v>0</v>
      </c>
      <c r="CA111" s="333">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3">
        <v>45678</v>
      </c>
      <c r="BL112" t="s">
        <v>623</v>
      </c>
      <c r="BM112" t="s">
        <v>82</v>
      </c>
      <c r="BN112" t="s">
        <v>94</v>
      </c>
      <c r="BO112" t="s">
        <v>94</v>
      </c>
      <c r="BP112" s="333">
        <v>8</v>
      </c>
      <c r="BQ112" s="333">
        <v>7</v>
      </c>
      <c r="BR112" s="333">
        <v>3</v>
      </c>
      <c r="BS112" s="333">
        <v>5</v>
      </c>
      <c r="BT112" s="333">
        <v>4</v>
      </c>
      <c r="BU112" s="333">
        <v>0</v>
      </c>
      <c r="BV112" s="333">
        <v>0</v>
      </c>
      <c r="BW112" s="333">
        <v>0</v>
      </c>
      <c r="BX112" s="333">
        <v>0</v>
      </c>
      <c r="BY112" s="333">
        <v>0</v>
      </c>
      <c r="BZ112" s="333">
        <v>0</v>
      </c>
      <c r="CA112" s="333">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3">
        <v>45678</v>
      </c>
      <c r="BL113" t="s">
        <v>623</v>
      </c>
      <c r="BM113" t="s">
        <v>241</v>
      </c>
      <c r="BN113" t="s">
        <v>94</v>
      </c>
      <c r="BO113" t="s">
        <v>94</v>
      </c>
      <c r="BP113" s="333">
        <v>1</v>
      </c>
      <c r="BQ113" s="333">
        <v>1</v>
      </c>
      <c r="BR113" s="333">
        <v>1</v>
      </c>
      <c r="BS113" s="333">
        <v>0</v>
      </c>
      <c r="BT113" s="333">
        <v>1</v>
      </c>
      <c r="BU113" s="333">
        <v>0</v>
      </c>
      <c r="BV113" s="333">
        <v>0</v>
      </c>
      <c r="BW113" s="333">
        <v>0</v>
      </c>
      <c r="BX113" s="333">
        <v>0</v>
      </c>
      <c r="BY113" s="333">
        <v>0</v>
      </c>
      <c r="BZ113" s="333">
        <v>0</v>
      </c>
      <c r="CA113" s="333">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3">
        <v>45698</v>
      </c>
      <c r="BL114" t="s">
        <v>624</v>
      </c>
      <c r="BM114" t="s">
        <v>82</v>
      </c>
      <c r="BN114" t="s">
        <v>288</v>
      </c>
      <c r="BO114" t="s">
        <v>288</v>
      </c>
      <c r="BP114" s="333">
        <v>3</v>
      </c>
      <c r="BQ114" s="333">
        <v>3</v>
      </c>
      <c r="BR114" s="333">
        <v>0</v>
      </c>
      <c r="BS114" s="333">
        <v>0</v>
      </c>
      <c r="BT114" s="333">
        <v>0</v>
      </c>
      <c r="BU114" s="333">
        <v>0</v>
      </c>
      <c r="BV114" s="333">
        <v>0</v>
      </c>
      <c r="BW114" s="333">
        <v>0</v>
      </c>
      <c r="BX114" s="333">
        <v>0</v>
      </c>
      <c r="BY114" s="333">
        <v>0</v>
      </c>
      <c r="BZ114" s="333">
        <v>0</v>
      </c>
      <c r="CA114" s="333">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3">
        <v>45700</v>
      </c>
      <c r="BL115" t="s">
        <v>624</v>
      </c>
      <c r="BM115" t="s">
        <v>82</v>
      </c>
      <c r="BN115" t="s">
        <v>271</v>
      </c>
      <c r="BO115" t="s">
        <v>271</v>
      </c>
      <c r="BP115" s="333">
        <v>6</v>
      </c>
      <c r="BQ115" s="333">
        <v>6</v>
      </c>
      <c r="BR115" s="333">
        <v>0</v>
      </c>
      <c r="BS115" s="333">
        <v>0</v>
      </c>
      <c r="BT115" s="333">
        <v>0</v>
      </c>
      <c r="BU115" s="333">
        <v>0</v>
      </c>
      <c r="BV115" s="333">
        <v>0</v>
      </c>
      <c r="BW115" s="333">
        <v>0</v>
      </c>
      <c r="BX115" s="333">
        <v>0</v>
      </c>
      <c r="BY115" s="333">
        <v>0</v>
      </c>
      <c r="BZ115" s="333">
        <v>0</v>
      </c>
      <c r="CA115" s="333">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s="63">
        <v>45702</v>
      </c>
      <c r="BL116" t="s">
        <v>624</v>
      </c>
      <c r="BM116" t="s">
        <v>82</v>
      </c>
      <c r="BN116" t="s">
        <v>262</v>
      </c>
      <c r="BO116" t="s">
        <v>262</v>
      </c>
      <c r="BP116" s="333">
        <v>0</v>
      </c>
      <c r="BQ116" s="333">
        <v>0</v>
      </c>
      <c r="BR116" s="333">
        <v>0</v>
      </c>
      <c r="BS116" s="333">
        <v>0</v>
      </c>
      <c r="BT116" s="333">
        <v>0</v>
      </c>
      <c r="BU116" s="333">
        <v>0</v>
      </c>
      <c r="BV116" s="333">
        <v>0</v>
      </c>
      <c r="BW116" s="333">
        <v>0</v>
      </c>
      <c r="BX116" s="333">
        <v>0</v>
      </c>
      <c r="BY116" s="333">
        <v>0</v>
      </c>
      <c r="BZ116" s="333">
        <v>0</v>
      </c>
      <c r="CA116" s="333">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c r="BK117" s="63">
        <v>45703</v>
      </c>
      <c r="BL117" t="s">
        <v>624</v>
      </c>
      <c r="BM117" t="s">
        <v>82</v>
      </c>
      <c r="BN117" t="s">
        <v>608</v>
      </c>
      <c r="BP117" s="333">
        <v>0</v>
      </c>
      <c r="BQ117" s="333">
        <v>0</v>
      </c>
      <c r="BR117" s="333">
        <v>0</v>
      </c>
      <c r="BS117" s="333">
        <v>0</v>
      </c>
      <c r="BT117" s="333">
        <v>0</v>
      </c>
      <c r="BU117" s="333">
        <v>0</v>
      </c>
      <c r="BV117" s="333">
        <v>0</v>
      </c>
      <c r="BW117" s="333">
        <v>0</v>
      </c>
      <c r="BX117" s="333">
        <v>0</v>
      </c>
      <c r="BY117" s="333">
        <v>0</v>
      </c>
      <c r="BZ117" s="333">
        <v>0</v>
      </c>
      <c r="CA117" s="333">
        <v>0</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c r="BK118" s="63">
        <v>45703</v>
      </c>
      <c r="BL118" t="s">
        <v>624</v>
      </c>
      <c r="BM118" t="s">
        <v>82</v>
      </c>
      <c r="BN118" t="s">
        <v>105</v>
      </c>
      <c r="BO118" t="s">
        <v>105</v>
      </c>
      <c r="BP118" s="333">
        <v>0</v>
      </c>
      <c r="BQ118" s="333">
        <v>0</v>
      </c>
      <c r="BR118" s="333">
        <v>0</v>
      </c>
      <c r="BS118" s="333">
        <v>0</v>
      </c>
      <c r="BT118" s="333">
        <v>0</v>
      </c>
      <c r="BU118" s="333">
        <v>0</v>
      </c>
      <c r="BV118" s="333">
        <v>0</v>
      </c>
      <c r="BW118" s="333">
        <v>0</v>
      </c>
      <c r="BX118" s="333">
        <v>0</v>
      </c>
      <c r="BY118" s="333">
        <v>0</v>
      </c>
      <c r="BZ118" s="333">
        <v>0</v>
      </c>
      <c r="CA118" s="333">
        <v>0</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c r="BK119" s="63">
        <v>45703</v>
      </c>
      <c r="BL119" t="s">
        <v>624</v>
      </c>
      <c r="BM119" t="s">
        <v>82</v>
      </c>
      <c r="BN119" t="s">
        <v>83</v>
      </c>
      <c r="BO119" t="s">
        <v>83</v>
      </c>
      <c r="BP119" s="333">
        <v>2</v>
      </c>
      <c r="BQ119" s="333">
        <v>0</v>
      </c>
      <c r="BR119" s="333">
        <v>0</v>
      </c>
      <c r="BS119" s="333">
        <v>0</v>
      </c>
      <c r="BT119" s="333">
        <v>0</v>
      </c>
      <c r="BU119" s="333">
        <v>0</v>
      </c>
      <c r="BV119" s="333">
        <v>0</v>
      </c>
      <c r="BW119" s="333">
        <v>0</v>
      </c>
      <c r="BX119" s="333">
        <v>0</v>
      </c>
      <c r="BY119" s="333">
        <v>0</v>
      </c>
      <c r="BZ119" s="333">
        <v>0</v>
      </c>
      <c r="CA119" s="333">
        <v>0</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c r="BK120" s="63">
        <v>45703</v>
      </c>
      <c r="BL120" t="s">
        <v>624</v>
      </c>
      <c r="BM120" t="s">
        <v>82</v>
      </c>
      <c r="BN120" t="s">
        <v>94</v>
      </c>
      <c r="BO120" t="s">
        <v>94</v>
      </c>
      <c r="BP120" s="333">
        <v>0</v>
      </c>
      <c r="BQ120" s="333">
        <v>0</v>
      </c>
      <c r="BR120" s="333">
        <v>0</v>
      </c>
      <c r="BS120" s="333">
        <v>0</v>
      </c>
      <c r="BT120" s="333">
        <v>0</v>
      </c>
      <c r="BU120" s="333">
        <v>0</v>
      </c>
      <c r="BV120" s="333">
        <v>0</v>
      </c>
      <c r="BW120" s="333">
        <v>0</v>
      </c>
      <c r="BX120" s="333">
        <v>0</v>
      </c>
      <c r="BY120" s="333">
        <v>0</v>
      </c>
      <c r="BZ120" s="333">
        <v>0</v>
      </c>
      <c r="CA120" s="333">
        <v>0</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c r="BK121" t="s">
        <v>609</v>
      </c>
      <c r="BP121" s="333">
        <v>44</v>
      </c>
      <c r="BQ121" s="333">
        <v>36</v>
      </c>
      <c r="BR121" s="333">
        <v>20</v>
      </c>
      <c r="BS121" s="333">
        <v>16</v>
      </c>
      <c r="BT121" s="333">
        <v>13</v>
      </c>
      <c r="BU121" s="333">
        <v>0</v>
      </c>
      <c r="BV121" s="333">
        <v>0</v>
      </c>
      <c r="BW121" s="333">
        <v>0</v>
      </c>
      <c r="BX121" s="333">
        <v>0</v>
      </c>
      <c r="BY121" s="333">
        <v>0</v>
      </c>
      <c r="BZ121" s="333">
        <v>0</v>
      </c>
      <c r="CA121" s="333">
        <v>0</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396</v>
      </c>
      <c r="D3" t="s">
        <v>625</v>
      </c>
      <c r="E3" t="s">
        <v>31</v>
      </c>
      <c r="F3" t="s">
        <v>626</v>
      </c>
      <c r="G3" t="s">
        <v>627</v>
      </c>
      <c r="H3" t="s">
        <v>628</v>
      </c>
      <c r="J3" t="s">
        <v>380</v>
      </c>
      <c r="K3" t="s">
        <v>381</v>
      </c>
      <c r="L3" t="s">
        <v>382</v>
      </c>
      <c r="M3" t="s">
        <v>629</v>
      </c>
    </row>
    <row r="4" spans="2:16">
      <c r="D4" t="s">
        <v>630</v>
      </c>
      <c r="J4" s="20" t="s">
        <v>84</v>
      </c>
      <c r="K4" s="20" t="s">
        <v>84</v>
      </c>
      <c r="L4" s="20" t="s">
        <v>84</v>
      </c>
      <c r="M4" s="20" t="str">
        <f>+J4&amp;K4&amp;L4</f>
        <v>PPP</v>
      </c>
      <c r="N4" t="s">
        <v>398</v>
      </c>
      <c r="O4" t="str">
        <f>+SUBSTITUTE(J4&amp;K4&amp;L4,"P","T")</f>
        <v>TTT</v>
      </c>
      <c r="P4" t="str">
        <f>+SUBSTITUTE(J4&amp;K4&amp;L4,"T","P")</f>
        <v>PPP</v>
      </c>
    </row>
    <row r="5" spans="2:16">
      <c r="J5" s="20" t="s">
        <v>84</v>
      </c>
      <c r="K5" s="20" t="s">
        <v>84</v>
      </c>
      <c r="L5" s="20" t="s">
        <v>95</v>
      </c>
      <c r="M5" s="20" t="str">
        <f t="shared" ref="M5:M15" si="0">+J5&amp;K5&amp;L5</f>
        <v>PPF</v>
      </c>
      <c r="N5" t="s">
        <v>398</v>
      </c>
      <c r="O5" t="str">
        <f t="shared" ref="O5:O6" si="1">+SUBSTITUTE(J5&amp;K5&amp;L5,"P","T")</f>
        <v>TTF</v>
      </c>
    </row>
    <row r="6" spans="2:16">
      <c r="J6" s="20" t="s">
        <v>84</v>
      </c>
      <c r="K6" s="20" t="s">
        <v>95</v>
      </c>
      <c r="L6" s="20" t="s">
        <v>84</v>
      </c>
      <c r="M6" s="20" t="str">
        <f t="shared" si="0"/>
        <v>PFP</v>
      </c>
      <c r="N6" t="s">
        <v>398</v>
      </c>
      <c r="O6" t="str">
        <f t="shared" si="1"/>
        <v>TFT</v>
      </c>
    </row>
    <row r="7" spans="2:16">
      <c r="J7" t="s">
        <v>84</v>
      </c>
      <c r="K7" t="s">
        <v>95</v>
      </c>
      <c r="L7" t="s">
        <v>95</v>
      </c>
      <c r="M7" t="str">
        <f t="shared" si="0"/>
        <v>PFF</v>
      </c>
      <c r="N7" s="21" t="s">
        <v>435</v>
      </c>
    </row>
    <row r="8" spans="2:16">
      <c r="J8" s="20" t="s">
        <v>95</v>
      </c>
      <c r="K8" s="20" t="s">
        <v>84</v>
      </c>
      <c r="L8" s="20" t="s">
        <v>84</v>
      </c>
      <c r="M8" s="20" t="str">
        <f t="shared" si="0"/>
        <v>FPP</v>
      </c>
      <c r="N8" t="s">
        <v>398</v>
      </c>
    </row>
    <row r="9" spans="2:16">
      <c r="J9" t="s">
        <v>95</v>
      </c>
      <c r="K9" t="s">
        <v>84</v>
      </c>
      <c r="L9" t="s">
        <v>95</v>
      </c>
      <c r="M9" t="str">
        <f t="shared" si="0"/>
        <v>FPF</v>
      </c>
      <c r="N9" s="21" t="s">
        <v>435</v>
      </c>
    </row>
    <row r="10" spans="2:16">
      <c r="J10" s="20" t="s">
        <v>95</v>
      </c>
      <c r="K10" s="20" t="s">
        <v>95</v>
      </c>
      <c r="L10" s="20" t="s">
        <v>84</v>
      </c>
      <c r="M10" s="20" t="str">
        <f t="shared" si="0"/>
        <v>FFP</v>
      </c>
      <c r="N10" t="s">
        <v>398</v>
      </c>
    </row>
    <row r="11" spans="2:16">
      <c r="J11" t="s">
        <v>95</v>
      </c>
      <c r="K11" t="s">
        <v>95</v>
      </c>
      <c r="L11" t="s">
        <v>95</v>
      </c>
      <c r="M11" t="str">
        <f t="shared" si="0"/>
        <v>FFF</v>
      </c>
      <c r="N11" s="21" t="s">
        <v>435</v>
      </c>
    </row>
    <row r="12" spans="2:16">
      <c r="E12" t="s">
        <v>631</v>
      </c>
    </row>
    <row r="13" spans="2:16">
      <c r="J13" t="s">
        <v>84</v>
      </c>
      <c r="K13" t="s">
        <v>84</v>
      </c>
      <c r="L13" t="s">
        <v>473</v>
      </c>
      <c r="M13" t="str">
        <f t="shared" si="0"/>
        <v>PPCG</v>
      </c>
      <c r="N13" s="24" t="s">
        <v>398</v>
      </c>
    </row>
    <row r="14" spans="2:16">
      <c r="J14" s="24" t="s">
        <v>84</v>
      </c>
      <c r="K14" s="24" t="s">
        <v>473</v>
      </c>
      <c r="L14" s="24" t="s">
        <v>84</v>
      </c>
      <c r="M14" t="str">
        <f t="shared" si="0"/>
        <v>PCGP</v>
      </c>
      <c r="N14" s="24" t="s">
        <v>398</v>
      </c>
    </row>
    <row r="15" spans="2:16">
      <c r="J15" s="24" t="s">
        <v>473</v>
      </c>
      <c r="K15" s="24" t="s">
        <v>84</v>
      </c>
      <c r="L15" s="24" t="s">
        <v>84</v>
      </c>
      <c r="M15" t="str">
        <f t="shared" si="0"/>
        <v>CGPP</v>
      </c>
      <c r="N15" s="24" t="s">
        <v>398</v>
      </c>
    </row>
    <row r="18" spans="17:18" ht="15">
      <c r="Q18" s="22" t="s">
        <v>632</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633</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634</v>
      </c>
      <c r="D4" s="107" t="s">
        <v>635</v>
      </c>
      <c r="E4" s="107" t="s">
        <v>636</v>
      </c>
      <c r="F4" s="88" t="s">
        <v>637</v>
      </c>
      <c r="G4" s="84"/>
      <c r="H4" s="102" t="s">
        <v>638</v>
      </c>
      <c r="I4" s="89"/>
      <c r="J4" s="89"/>
      <c r="K4" s="86"/>
      <c r="L4" s="84"/>
      <c r="M4" s="84"/>
    </row>
    <row r="5" spans="1:13">
      <c r="A5" s="84"/>
      <c r="B5" s="97" t="s">
        <v>639</v>
      </c>
      <c r="C5" s="108" t="s">
        <v>84</v>
      </c>
      <c r="D5" s="109" t="s">
        <v>84</v>
      </c>
      <c r="E5" s="109" t="s">
        <v>84</v>
      </c>
      <c r="F5" s="90" t="s">
        <v>400</v>
      </c>
      <c r="G5" s="84"/>
      <c r="H5" s="86" t="s">
        <v>640</v>
      </c>
      <c r="I5" s="84"/>
      <c r="J5" s="84"/>
      <c r="K5" s="86"/>
      <c r="L5" s="91"/>
      <c r="M5" s="91"/>
    </row>
    <row r="6" spans="1:13">
      <c r="A6" s="84"/>
      <c r="B6" s="98" t="s">
        <v>639</v>
      </c>
      <c r="C6" s="108" t="s">
        <v>84</v>
      </c>
      <c r="D6" s="109" t="s">
        <v>84</v>
      </c>
      <c r="E6" s="109" t="s">
        <v>95</v>
      </c>
      <c r="F6" s="90" t="s">
        <v>400</v>
      </c>
      <c r="G6" s="84"/>
      <c r="H6" s="86" t="s">
        <v>641</v>
      </c>
      <c r="I6" s="84"/>
      <c r="J6" s="84"/>
      <c r="K6" s="86"/>
      <c r="L6" s="91"/>
      <c r="M6" s="91"/>
    </row>
    <row r="7" spans="1:13" ht="15" customHeight="1">
      <c r="A7" s="84"/>
      <c r="B7" s="98" t="s">
        <v>639</v>
      </c>
      <c r="C7" s="108" t="s">
        <v>84</v>
      </c>
      <c r="D7" s="109" t="s">
        <v>95</v>
      </c>
      <c r="E7" s="109" t="s">
        <v>84</v>
      </c>
      <c r="F7" s="90" t="s">
        <v>400</v>
      </c>
      <c r="G7" s="84"/>
      <c r="H7" s="110"/>
      <c r="I7" s="84"/>
      <c r="J7" s="84"/>
      <c r="K7" s="84"/>
      <c r="L7" s="84"/>
      <c r="M7" s="91"/>
    </row>
    <row r="8" spans="1:13">
      <c r="A8" s="84"/>
      <c r="B8" s="98" t="s">
        <v>639</v>
      </c>
      <c r="C8" s="108" t="s">
        <v>95</v>
      </c>
      <c r="D8" s="109" t="s">
        <v>95</v>
      </c>
      <c r="E8" s="109" t="s">
        <v>84</v>
      </c>
      <c r="F8" s="90" t="s">
        <v>400</v>
      </c>
      <c r="G8" s="84"/>
      <c r="H8" s="110" t="s">
        <v>642</v>
      </c>
      <c r="I8" s="84"/>
      <c r="J8" s="84"/>
      <c r="K8" s="84"/>
      <c r="L8" s="91"/>
      <c r="M8" s="91"/>
    </row>
    <row r="9" spans="1:13">
      <c r="A9" s="84"/>
      <c r="B9" s="98" t="s">
        <v>639</v>
      </c>
      <c r="C9" s="108" t="s">
        <v>84</v>
      </c>
      <c r="D9" s="109" t="s">
        <v>95</v>
      </c>
      <c r="E9" s="109" t="s">
        <v>95</v>
      </c>
      <c r="F9" s="92" t="s">
        <v>413</v>
      </c>
      <c r="G9" s="84"/>
      <c r="H9" s="84" t="s">
        <v>643</v>
      </c>
      <c r="I9" s="84"/>
      <c r="J9" s="84"/>
      <c r="K9" s="84"/>
      <c r="L9" s="91"/>
      <c r="M9" s="91"/>
    </row>
    <row r="10" spans="1:13">
      <c r="A10" s="84"/>
      <c r="B10" s="98" t="s">
        <v>639</v>
      </c>
      <c r="C10" s="108" t="s">
        <v>95</v>
      </c>
      <c r="D10" s="109" t="s">
        <v>95</v>
      </c>
      <c r="E10" s="109" t="s">
        <v>95</v>
      </c>
      <c r="F10" s="92" t="s">
        <v>413</v>
      </c>
      <c r="G10" s="84"/>
      <c r="H10" s="86"/>
      <c r="I10" s="84"/>
      <c r="J10" s="84"/>
      <c r="K10" s="86"/>
      <c r="L10" s="91"/>
      <c r="M10" s="91"/>
    </row>
    <row r="11" spans="1:13">
      <c r="A11" s="84"/>
      <c r="B11" s="98" t="s">
        <v>639</v>
      </c>
      <c r="C11" s="108" t="s">
        <v>95</v>
      </c>
      <c r="D11" s="109" t="s">
        <v>84</v>
      </c>
      <c r="E11" s="109" t="s">
        <v>95</v>
      </c>
      <c r="F11" s="92" t="s">
        <v>413</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644</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645</v>
      </c>
      <c r="D16" s="87" t="s">
        <v>646</v>
      </c>
      <c r="E16" s="87" t="s">
        <v>647</v>
      </c>
      <c r="F16" s="88" t="s">
        <v>73</v>
      </c>
      <c r="G16" s="88" t="s">
        <v>246</v>
      </c>
      <c r="H16" s="103" t="s">
        <v>345</v>
      </c>
      <c r="I16" s="88" t="s">
        <v>346</v>
      </c>
      <c r="J16" s="88" t="s">
        <v>347</v>
      </c>
      <c r="K16" s="86"/>
      <c r="L16" s="84"/>
      <c r="M16" s="84"/>
    </row>
    <row r="17" spans="1:13">
      <c r="A17" s="84"/>
      <c r="B17" s="97" t="s">
        <v>639</v>
      </c>
      <c r="C17" s="101" t="s">
        <v>73</v>
      </c>
      <c r="D17" s="90">
        <v>5</v>
      </c>
      <c r="E17" s="96">
        <v>4</v>
      </c>
      <c r="F17" s="90">
        <v>4</v>
      </c>
      <c r="G17" s="90">
        <v>4</v>
      </c>
      <c r="H17" s="101">
        <v>4</v>
      </c>
      <c r="I17" s="90" t="s">
        <v>439</v>
      </c>
      <c r="J17" s="90" t="s">
        <v>439</v>
      </c>
      <c r="K17" s="86"/>
      <c r="L17" s="84"/>
      <c r="M17" s="84"/>
    </row>
    <row r="18" spans="1:13">
      <c r="A18" s="84"/>
      <c r="B18" s="98" t="s">
        <v>409</v>
      </c>
      <c r="C18" s="101" t="s">
        <v>246</v>
      </c>
      <c r="D18" s="90">
        <v>10</v>
      </c>
      <c r="E18" s="92">
        <v>8</v>
      </c>
      <c r="F18" s="90" t="s">
        <v>439</v>
      </c>
      <c r="G18" s="90">
        <v>8</v>
      </c>
      <c r="H18" s="101">
        <v>8</v>
      </c>
      <c r="I18" s="90">
        <v>8</v>
      </c>
      <c r="J18" s="90" t="s">
        <v>439</v>
      </c>
      <c r="K18" s="86"/>
      <c r="L18" s="84"/>
      <c r="M18" s="84"/>
    </row>
    <row r="19" spans="1:13">
      <c r="A19" s="84"/>
      <c r="B19" s="98" t="s">
        <v>432</v>
      </c>
      <c r="C19" s="101" t="s">
        <v>246</v>
      </c>
      <c r="D19" s="90">
        <v>7</v>
      </c>
      <c r="E19" s="92">
        <v>5</v>
      </c>
      <c r="F19" s="90" t="s">
        <v>439</v>
      </c>
      <c r="G19" s="90">
        <v>5</v>
      </c>
      <c r="H19" s="101">
        <v>5</v>
      </c>
      <c r="I19" s="90">
        <v>5</v>
      </c>
      <c r="J19" s="90" t="s">
        <v>439</v>
      </c>
      <c r="K19" s="86"/>
      <c r="L19" s="84"/>
      <c r="M19" s="84"/>
    </row>
    <row r="20" spans="1:13">
      <c r="A20" s="84"/>
      <c r="B20" s="98" t="s">
        <v>648</v>
      </c>
      <c r="C20" s="101" t="s">
        <v>345</v>
      </c>
      <c r="D20" s="90">
        <v>8</v>
      </c>
      <c r="E20" s="92">
        <v>6</v>
      </c>
      <c r="F20" s="90" t="s">
        <v>439</v>
      </c>
      <c r="G20" s="90" t="s">
        <v>439</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649</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2025-02-22T18:00:02Z</dcterms:modified>
  <cp:category/>
  <cp:contentStatus/>
</cp:coreProperties>
</file>