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GARC\Dropbox\SBIR-2017\ED-IES-17-R-0004\"/>
    </mc:Choice>
  </mc:AlternateContent>
  <bookViews>
    <workbookView xWindow="0" yWindow="0" windowWidth="21900" windowHeight="7290" activeTab="4"/>
  </bookViews>
  <sheets>
    <sheet name="Costs Summary" sheetId="3" r:id="rId1"/>
    <sheet name="Resource Plan" sheetId="1" r:id="rId2"/>
    <sheet name="Resources Summary" sheetId="5" r:id="rId3"/>
    <sheet name="Schedule Summary" sheetId="4" r:id="rId4"/>
    <sheet name="Other Cost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4" l="1"/>
  <c r="C7" i="4"/>
  <c r="C6" i="4"/>
  <c r="B5" i="4"/>
  <c r="B4" i="4"/>
  <c r="B3" i="4"/>
  <c r="C5" i="4"/>
  <c r="C4" i="4"/>
  <c r="C3" i="4"/>
  <c r="B7" i="2"/>
  <c r="B2" i="2"/>
  <c r="B17" i="2"/>
  <c r="B16" i="2"/>
  <c r="B8" i="2"/>
  <c r="B14" i="2"/>
  <c r="B4" i="3" s="1"/>
  <c r="B11" i="2"/>
  <c r="B3" i="3"/>
  <c r="L1" i="1"/>
  <c r="K1" i="1"/>
  <c r="J1" i="1"/>
  <c r="I1" i="1"/>
  <c r="H1" i="1"/>
  <c r="G1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1" i="1" s="1"/>
  <c r="B19" i="2"/>
  <c r="B18" i="2"/>
  <c r="B12" i="2"/>
  <c r="B9" i="2"/>
  <c r="N4" i="1"/>
  <c r="L31" i="1"/>
  <c r="K31" i="1"/>
  <c r="J31" i="1"/>
  <c r="I31" i="1"/>
  <c r="H31" i="1"/>
  <c r="G31" i="1"/>
  <c r="L30" i="1"/>
  <c r="K30" i="1"/>
  <c r="J30" i="1"/>
  <c r="I30" i="1"/>
  <c r="H30" i="1"/>
  <c r="N30" i="1" s="1"/>
  <c r="G30" i="1"/>
  <c r="L29" i="1"/>
  <c r="K29" i="1"/>
  <c r="J29" i="1"/>
  <c r="I29" i="1"/>
  <c r="H29" i="1"/>
  <c r="G29" i="1"/>
  <c r="L28" i="1"/>
  <c r="K28" i="1"/>
  <c r="J28" i="1"/>
  <c r="I28" i="1"/>
  <c r="H28" i="1"/>
  <c r="N28" i="1" s="1"/>
  <c r="G28" i="1"/>
  <c r="L27" i="1"/>
  <c r="K27" i="1"/>
  <c r="J27" i="1"/>
  <c r="I27" i="1"/>
  <c r="H27" i="1"/>
  <c r="G27" i="1"/>
  <c r="L26" i="1"/>
  <c r="K26" i="1"/>
  <c r="J26" i="1"/>
  <c r="I26" i="1"/>
  <c r="H26" i="1"/>
  <c r="N26" i="1" s="1"/>
  <c r="G26" i="1"/>
  <c r="L25" i="1"/>
  <c r="K25" i="1"/>
  <c r="J25" i="1"/>
  <c r="I25" i="1"/>
  <c r="H25" i="1"/>
  <c r="G25" i="1"/>
  <c r="L24" i="1"/>
  <c r="K24" i="1"/>
  <c r="J24" i="1"/>
  <c r="I24" i="1"/>
  <c r="H24" i="1"/>
  <c r="N24" i="1" s="1"/>
  <c r="G24" i="1"/>
  <c r="L23" i="1"/>
  <c r="K23" i="1"/>
  <c r="J23" i="1"/>
  <c r="I23" i="1"/>
  <c r="H23" i="1"/>
  <c r="G23" i="1"/>
  <c r="L22" i="1"/>
  <c r="K22" i="1"/>
  <c r="J22" i="1"/>
  <c r="I22" i="1"/>
  <c r="H22" i="1"/>
  <c r="N22" i="1" s="1"/>
  <c r="G22" i="1"/>
  <c r="L21" i="1"/>
  <c r="K21" i="1"/>
  <c r="J21" i="1"/>
  <c r="I21" i="1"/>
  <c r="H21" i="1"/>
  <c r="G21" i="1"/>
  <c r="L20" i="1"/>
  <c r="K20" i="1"/>
  <c r="J20" i="1"/>
  <c r="I20" i="1"/>
  <c r="H20" i="1"/>
  <c r="N20" i="1" s="1"/>
  <c r="G20" i="1"/>
  <c r="L19" i="1"/>
  <c r="K19" i="1"/>
  <c r="J19" i="1"/>
  <c r="I19" i="1"/>
  <c r="H19" i="1"/>
  <c r="G19" i="1"/>
  <c r="L18" i="1"/>
  <c r="K18" i="1"/>
  <c r="J18" i="1"/>
  <c r="I18" i="1"/>
  <c r="H18" i="1"/>
  <c r="G18" i="1"/>
  <c r="L17" i="1"/>
  <c r="K17" i="1"/>
  <c r="J17" i="1"/>
  <c r="I17" i="1"/>
  <c r="H17" i="1"/>
  <c r="G17" i="1"/>
  <c r="L16" i="1"/>
  <c r="K16" i="1"/>
  <c r="J16" i="1"/>
  <c r="I16" i="1"/>
  <c r="H16" i="1"/>
  <c r="N16" i="1" s="1"/>
  <c r="G16" i="1"/>
  <c r="L15" i="1"/>
  <c r="K15" i="1"/>
  <c r="J15" i="1"/>
  <c r="I15" i="1"/>
  <c r="H15" i="1"/>
  <c r="G15" i="1"/>
  <c r="L14" i="1"/>
  <c r="K14" i="1"/>
  <c r="J14" i="1"/>
  <c r="I14" i="1"/>
  <c r="H14" i="1"/>
  <c r="N14" i="1" s="1"/>
  <c r="G14" i="1"/>
  <c r="L13" i="1"/>
  <c r="K13" i="1"/>
  <c r="J13" i="1"/>
  <c r="I13" i="1"/>
  <c r="H13" i="1"/>
  <c r="G13" i="1"/>
  <c r="L12" i="1"/>
  <c r="K12" i="1"/>
  <c r="J12" i="1"/>
  <c r="I12" i="1"/>
  <c r="H12" i="1"/>
  <c r="N12" i="1" s="1"/>
  <c r="G12" i="1"/>
  <c r="L11" i="1"/>
  <c r="K11" i="1"/>
  <c r="J11" i="1"/>
  <c r="I11" i="1"/>
  <c r="H11" i="1"/>
  <c r="G11" i="1"/>
  <c r="L10" i="1"/>
  <c r="K10" i="1"/>
  <c r="J10" i="1"/>
  <c r="I10" i="1"/>
  <c r="H10" i="1"/>
  <c r="N10" i="1" s="1"/>
  <c r="G10" i="1"/>
  <c r="L9" i="1"/>
  <c r="K9" i="1"/>
  <c r="J9" i="1"/>
  <c r="I9" i="1"/>
  <c r="H9" i="1"/>
  <c r="G9" i="1"/>
  <c r="L8" i="1"/>
  <c r="K8" i="1"/>
  <c r="J8" i="1"/>
  <c r="I8" i="1"/>
  <c r="H8" i="1"/>
  <c r="N8" i="1" s="1"/>
  <c r="G8" i="1"/>
  <c r="L7" i="1"/>
  <c r="K7" i="1"/>
  <c r="J7" i="1"/>
  <c r="I7" i="1"/>
  <c r="H7" i="1"/>
  <c r="G7" i="1"/>
  <c r="L6" i="1"/>
  <c r="K6" i="1"/>
  <c r="J6" i="1"/>
  <c r="I6" i="1"/>
  <c r="H6" i="1"/>
  <c r="N6" i="1" s="1"/>
  <c r="G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E6" i="1"/>
  <c r="F6" i="1" s="1"/>
  <c r="A1" i="2" l="1"/>
  <c r="N18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F17" i="1" s="1"/>
  <c r="F10" i="1"/>
  <c r="F14" i="1"/>
  <c r="E18" i="1"/>
  <c r="F18" i="1" s="1"/>
  <c r="F7" i="1"/>
  <c r="F11" i="1"/>
  <c r="F15" i="1"/>
  <c r="F8" i="1"/>
  <c r="F12" i="1"/>
  <c r="F16" i="1"/>
  <c r="F9" i="1"/>
  <c r="F13" i="1"/>
  <c r="N3" i="1" l="1"/>
  <c r="B2" i="3" s="1"/>
  <c r="B5" i="3" s="1"/>
  <c r="E19" i="1"/>
  <c r="E20" i="1"/>
  <c r="F19" i="1"/>
  <c r="E21" i="1" l="1"/>
  <c r="F20" i="1"/>
  <c r="F21" i="1" l="1"/>
  <c r="E22" i="1"/>
  <c r="E23" i="1" l="1"/>
  <c r="F22" i="1"/>
  <c r="F23" i="1" l="1"/>
  <c r="E24" i="1"/>
  <c r="E25" i="1" l="1"/>
  <c r="F24" i="1"/>
  <c r="F25" i="1" l="1"/>
  <c r="E26" i="1"/>
  <c r="E27" i="1" l="1"/>
  <c r="F26" i="1"/>
  <c r="F27" i="1" l="1"/>
  <c r="E28" i="1"/>
  <c r="E29" i="1" l="1"/>
  <c r="F28" i="1"/>
  <c r="F29" i="1" l="1"/>
  <c r="E30" i="1"/>
  <c r="E31" i="1" l="1"/>
  <c r="F31" i="1" s="1"/>
  <c r="F30" i="1"/>
</calcChain>
</file>

<file path=xl/sharedStrings.xml><?xml version="1.0" encoding="utf-8"?>
<sst xmlns="http://schemas.openxmlformats.org/spreadsheetml/2006/main" count="90" uniqueCount="79">
  <si>
    <t>Start Date</t>
  </si>
  <si>
    <t>Start</t>
  </si>
  <si>
    <t>End</t>
  </si>
  <si>
    <t>Iteration
#</t>
  </si>
  <si>
    <t>Product
Increment
#</t>
  </si>
  <si>
    <t>Iteration Goal</t>
  </si>
  <si>
    <t>Product
Increment
Goal</t>
  </si>
  <si>
    <r>
      <rPr>
        <b/>
        <sz val="8"/>
        <color theme="1"/>
        <rFont val="Calibri"/>
        <family val="2"/>
        <scheme val="minor"/>
      </rPr>
      <t>School Pilot #1</t>
    </r>
    <r>
      <rPr>
        <sz val="8"/>
        <color theme="1"/>
        <rFont val="Calibri"/>
        <family val="2"/>
        <scheme val="minor"/>
      </rPr>
      <t xml:space="preserve">
Application adopted by 1 school.
Configured for 1 classroom.
Used by 2 teachers, 12 parents and 6 students (minimum).</t>
    </r>
  </si>
  <si>
    <t>Team hired Development tools selected GitHub repository created
Skeleton Web &amp; Mobile Apps with User Registration/Log in
Admin user setup Context  configuration (School, Grade, Classroom).</t>
  </si>
  <si>
    <t>Post homework information.</t>
  </si>
  <si>
    <t>Social Networking</t>
  </si>
  <si>
    <t>Online Calendar</t>
  </si>
  <si>
    <t>Alerts and Notifications</t>
  </si>
  <si>
    <t>Resources</t>
  </si>
  <si>
    <t>UX Designer</t>
  </si>
  <si>
    <t>Mobile App Developer</t>
  </si>
  <si>
    <t>Back End
Web Developer</t>
  </si>
  <si>
    <t>Web App Developer</t>
  </si>
  <si>
    <t>Product Owner</t>
  </si>
  <si>
    <t>Scrum Master</t>
  </si>
  <si>
    <t>Consultant</t>
  </si>
  <si>
    <t>Me</t>
  </si>
  <si>
    <t>Total</t>
  </si>
  <si>
    <t>Hourly Rate</t>
  </si>
  <si>
    <t>Computers</t>
  </si>
  <si>
    <t>Web Hosting</t>
  </si>
  <si>
    <t>Dev Laptop #1</t>
  </si>
  <si>
    <t>Dev Laptop #2</t>
  </si>
  <si>
    <t>Mgmt Laptop #3</t>
  </si>
  <si>
    <t>Office Software</t>
  </si>
  <si>
    <t>Visio</t>
  </si>
  <si>
    <t>Office 365 + Storage</t>
  </si>
  <si>
    <t>Hosting + Email</t>
  </si>
  <si>
    <t>Domain Names</t>
  </si>
  <si>
    <t>Legal &amp; Accounting</t>
  </si>
  <si>
    <t>Utilities</t>
  </si>
  <si>
    <t>Transportation</t>
  </si>
  <si>
    <t>Internet</t>
  </si>
  <si>
    <t>Phone</t>
  </si>
  <si>
    <t>Administrative Assistant</t>
  </si>
  <si>
    <t>Virtual Assistant</t>
  </si>
  <si>
    <t>Salaries</t>
  </si>
  <si>
    <t>Operational Fees</t>
  </si>
  <si>
    <t>Equipment, Software &amp; Hosting</t>
  </si>
  <si>
    <t>Vitual Assistant Laptop</t>
  </si>
  <si>
    <t>Other software</t>
  </si>
  <si>
    <t>Product Increment Goal</t>
  </si>
  <si>
    <t>Weeks</t>
  </si>
  <si>
    <t>Skeleton Web &amp; Mobile Apps
Registration and Context  configuration</t>
  </si>
  <si>
    <t>Mobile Alerts &amp; Notifications
Document and multi-media attachments.</t>
  </si>
  <si>
    <t>Online Educational Calendar
Social Networking</t>
  </si>
  <si>
    <t>Automatic information classification and organization
Group messaging</t>
  </si>
  <si>
    <t>Post homework information
One to one messaging</t>
  </si>
  <si>
    <r>
      <rPr>
        <b/>
        <sz val="8"/>
        <color theme="1"/>
        <rFont val="Calibri"/>
        <family val="2"/>
        <scheme val="minor"/>
      </rPr>
      <t>School Pilot #1</t>
    </r>
    <r>
      <rPr>
        <sz val="8"/>
        <color theme="1"/>
        <rFont val="Calibri"/>
        <family val="2"/>
        <scheme val="minor"/>
      </rPr>
      <t xml:space="preserve">
Application adopted by 1 school.
Used by 2 teachers, 12 parents and 6 students (minimum) in one classroom.</t>
    </r>
  </si>
  <si>
    <t>Public School Administration Advisor</t>
  </si>
  <si>
    <t>Private School Administration Advisor</t>
  </si>
  <si>
    <t>Legal Advisor</t>
  </si>
  <si>
    <t>Interacts with end users and advisory board to uncover valuable features to include in our product. Maintains a prioritized list of features to be implemented by the Scrum Development Team.</t>
  </si>
  <si>
    <t>Plans and schedules feature implementation. Removes roadblocks.</t>
  </si>
  <si>
    <t>Designs user experience for our application.</t>
  </si>
  <si>
    <t>Cloud Developer</t>
  </si>
  <si>
    <t>Designs and implements the web-based clients.</t>
  </si>
  <si>
    <t>Designs and implements the mobile app clients</t>
  </si>
  <si>
    <t>Designs and implements the back end and cloud based components of our solution.</t>
  </si>
  <si>
    <t>Advises on matters related to the adoption of our product by public schools.</t>
  </si>
  <si>
    <t>Advises on matters related to the adoption of our product by private schools.</t>
  </si>
  <si>
    <t>School Teacher Representative(s)</t>
  </si>
  <si>
    <t>Parent Representative(s)</t>
  </si>
  <si>
    <t>Student Representative(s)</t>
  </si>
  <si>
    <t>Ensures that our product includes features of value to teachers.</t>
  </si>
  <si>
    <t>Ensures that our product includes features of value to parents.</t>
  </si>
  <si>
    <t>Ensures that our product includes features of value to students.</t>
  </si>
  <si>
    <t>Ensures that our product is in compliance with local and federal laws.</t>
  </si>
  <si>
    <t>Handles scheduling and coordination of activities. Executes non-critical administrative tasks.</t>
  </si>
  <si>
    <t>1. Scrum Team</t>
  </si>
  <si>
    <t>2. Administrative Assistant</t>
  </si>
  <si>
    <t>3. Advisory Board</t>
  </si>
  <si>
    <t>a. Product Owner</t>
  </si>
  <si>
    <t>MIscellaneous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</si>
</sst>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5" formatCode="[$-F800]ddd\,\ mmm\ dd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6" fontId="0" fillId="0" borderId="0" xfId="0" applyNumberFormat="1" applyAlignment="1">
      <alignment horizontal="center" wrapText="1"/>
    </xf>
    <xf numFmtId="6" fontId="0" fillId="0" borderId="0" xfId="0" applyNumberFormat="1" applyAlignment="1">
      <alignment wrapText="1"/>
    </xf>
    <xf numFmtId="6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RowHeight="15" x14ac:dyDescent="0.25"/>
  <cols>
    <col min="1" max="1" width="29.28515625" bestFit="1" customWidth="1"/>
  </cols>
  <sheetData>
    <row r="2" spans="1:2" x14ac:dyDescent="0.25">
      <c r="A2" s="10" t="s">
        <v>41</v>
      </c>
      <c r="B2" s="18">
        <f>'Resource Plan'!N3</f>
        <v>137800</v>
      </c>
    </row>
    <row r="3" spans="1:2" x14ac:dyDescent="0.25">
      <c r="A3" s="10" t="s">
        <v>43</v>
      </c>
      <c r="B3">
        <f>SUM('Other Costs'!B2,'Other Costs'!B7,'Other Costs'!B11)</f>
        <v>6700</v>
      </c>
    </row>
    <row r="4" spans="1:2" x14ac:dyDescent="0.25">
      <c r="A4" s="10" t="s">
        <v>42</v>
      </c>
      <c r="B4">
        <f>'Other Costs'!B14</f>
        <v>5500</v>
      </c>
    </row>
    <row r="5" spans="1:2" x14ac:dyDescent="0.25">
      <c r="A5" s="26" t="s">
        <v>22</v>
      </c>
      <c r="B5" s="18">
        <f>SUM(B2:B4)</f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E1" workbookViewId="0">
      <selection activeCell="M2" sqref="M2"/>
    </sheetView>
  </sheetViews>
  <sheetFormatPr defaultRowHeight="15" x14ac:dyDescent="0.25"/>
  <cols>
    <col min="2" max="2" width="30.7109375" customWidth="1"/>
    <col min="3" max="3" width="10.5703125" customWidth="1"/>
    <col min="4" max="4" width="50.7109375" style="11" customWidth="1"/>
    <col min="5" max="5" width="27" style="1" bestFit="1" customWidth="1"/>
    <col min="6" max="6" width="25.140625" bestFit="1" customWidth="1"/>
    <col min="7" max="12" width="12.7109375" style="2" customWidth="1"/>
    <col min="13" max="13" width="15.7109375" style="2" customWidth="1"/>
  </cols>
  <sheetData>
    <row r="1" spans="1:14" x14ac:dyDescent="0.25">
      <c r="F1" s="2" t="s">
        <v>13</v>
      </c>
      <c r="G1" s="17">
        <f>SUM(G6:G31)</f>
        <v>19500</v>
      </c>
      <c r="H1" s="17">
        <f>SUM(H6:H31)</f>
        <v>19500</v>
      </c>
      <c r="I1" s="17">
        <f>SUM(I6:I31)</f>
        <v>19500</v>
      </c>
      <c r="J1" s="17">
        <f>SUM(J6:J31)</f>
        <v>19500</v>
      </c>
      <c r="K1" s="17">
        <f>SUM(K6:K31)</f>
        <v>26000</v>
      </c>
      <c r="L1" s="17">
        <f>SUM(L6:L31)</f>
        <v>26000</v>
      </c>
      <c r="M1" s="17">
        <f>SUM(M6:M31)</f>
        <v>7800</v>
      </c>
    </row>
    <row r="2" spans="1:14" x14ac:dyDescent="0.25">
      <c r="A2" s="10" t="s">
        <v>0</v>
      </c>
      <c r="B2" s="1">
        <v>42856</v>
      </c>
      <c r="G2" s="2">
        <v>30</v>
      </c>
      <c r="H2" s="2">
        <v>30</v>
      </c>
      <c r="I2" s="2">
        <v>30</v>
      </c>
      <c r="J2" s="2">
        <v>30</v>
      </c>
      <c r="K2" s="2">
        <v>20</v>
      </c>
      <c r="L2" s="2">
        <v>20</v>
      </c>
      <c r="M2" s="2">
        <v>20</v>
      </c>
    </row>
    <row r="3" spans="1:14" x14ac:dyDescent="0.25">
      <c r="G3" s="3" t="s">
        <v>20</v>
      </c>
      <c r="H3" s="3" t="s">
        <v>20</v>
      </c>
      <c r="I3" s="3" t="s">
        <v>20</v>
      </c>
      <c r="J3" s="3" t="s">
        <v>20</v>
      </c>
      <c r="K3" s="3" t="s">
        <v>21</v>
      </c>
      <c r="L3" s="3" t="s">
        <v>21</v>
      </c>
      <c r="M3" s="3" t="s">
        <v>40</v>
      </c>
      <c r="N3" s="18">
        <f>SUM(N6:N31)</f>
        <v>137800</v>
      </c>
    </row>
    <row r="4" spans="1:14" x14ac:dyDescent="0.25">
      <c r="F4" t="s">
        <v>23</v>
      </c>
      <c r="G4" s="16">
        <v>25</v>
      </c>
      <c r="H4" s="16">
        <v>25</v>
      </c>
      <c r="I4" s="16">
        <v>25</v>
      </c>
      <c r="J4" s="16">
        <v>25</v>
      </c>
      <c r="K4" s="16">
        <v>50</v>
      </c>
      <c r="L4" s="16">
        <v>50</v>
      </c>
      <c r="M4" s="16">
        <v>15</v>
      </c>
      <c r="N4" s="18">
        <f>SUM(G4:K4)</f>
        <v>150</v>
      </c>
    </row>
    <row r="5" spans="1:14" s="4" customFormat="1" ht="45" x14ac:dyDescent="0.25">
      <c r="A5" s="7" t="s">
        <v>3</v>
      </c>
      <c r="B5" s="7" t="s">
        <v>5</v>
      </c>
      <c r="C5" s="7" t="s">
        <v>4</v>
      </c>
      <c r="D5" s="7" t="s">
        <v>6</v>
      </c>
      <c r="E5" s="8" t="s">
        <v>1</v>
      </c>
      <c r="F5" s="9" t="s">
        <v>2</v>
      </c>
      <c r="G5" s="19" t="s">
        <v>14</v>
      </c>
      <c r="H5" s="20" t="s">
        <v>17</v>
      </c>
      <c r="I5" s="19" t="s">
        <v>15</v>
      </c>
      <c r="J5" s="20" t="s">
        <v>16</v>
      </c>
      <c r="K5" s="21" t="s">
        <v>18</v>
      </c>
      <c r="L5" s="21" t="s">
        <v>19</v>
      </c>
      <c r="M5" s="25" t="s">
        <v>39</v>
      </c>
      <c r="N5" s="22" t="s">
        <v>22</v>
      </c>
    </row>
    <row r="6" spans="1:14" x14ac:dyDescent="0.25">
      <c r="A6" s="5">
        <v>1</v>
      </c>
      <c r="B6" s="5"/>
      <c r="C6" s="5">
        <v>0</v>
      </c>
      <c r="D6" s="14" t="s">
        <v>8</v>
      </c>
      <c r="E6" s="6">
        <f>B2</f>
        <v>42856</v>
      </c>
      <c r="F6" s="6">
        <f>E6+4</f>
        <v>42860</v>
      </c>
      <c r="G6" s="17">
        <f>$G$4*$G$2</f>
        <v>750</v>
      </c>
      <c r="H6" s="17">
        <f>$H$4*$H$2</f>
        <v>750</v>
      </c>
      <c r="I6" s="17">
        <f>$I$4*$I$2</f>
        <v>750</v>
      </c>
      <c r="J6" s="17">
        <f>$J$4*$J$2</f>
        <v>750</v>
      </c>
      <c r="K6" s="17">
        <f>$K$4*$K$2</f>
        <v>1000</v>
      </c>
      <c r="L6" s="17">
        <f>$L$4*$L$2</f>
        <v>1000</v>
      </c>
      <c r="M6" s="17">
        <f>$M$4*$M$2</f>
        <v>300</v>
      </c>
      <c r="N6" s="18">
        <f>SUM(G6:M6)</f>
        <v>5300</v>
      </c>
    </row>
    <row r="7" spans="1:14" x14ac:dyDescent="0.25">
      <c r="A7" s="5">
        <f>A6+1</f>
        <v>2</v>
      </c>
      <c r="B7" s="5"/>
      <c r="C7" s="5">
        <v>0</v>
      </c>
      <c r="D7" s="15"/>
      <c r="E7" s="6">
        <f>E6+7</f>
        <v>42863</v>
      </c>
      <c r="F7" s="6">
        <f t="shared" ref="F7:F31" si="0">E7+4</f>
        <v>42867</v>
      </c>
      <c r="G7" s="17">
        <f>$G$4*$G$2</f>
        <v>750</v>
      </c>
      <c r="H7" s="17">
        <f>$H$4*$H$2</f>
        <v>750</v>
      </c>
      <c r="I7" s="17">
        <f>$I$4*$I$2</f>
        <v>750</v>
      </c>
      <c r="J7" s="17">
        <f>$J$4*$J$2</f>
        <v>750</v>
      </c>
      <c r="K7" s="17">
        <f>$K$4*$K$2</f>
        <v>1000</v>
      </c>
      <c r="L7" s="17">
        <f>$L$4*$L$2</f>
        <v>1000</v>
      </c>
      <c r="M7" s="17">
        <f t="shared" ref="M7:M31" si="1">$M$4*$M$2</f>
        <v>300</v>
      </c>
      <c r="N7" s="18">
        <f t="shared" ref="N7:N31" si="2">SUM(G7:M7)</f>
        <v>5300</v>
      </c>
    </row>
    <row r="8" spans="1:14" x14ac:dyDescent="0.25">
      <c r="A8" s="5">
        <f t="shared" ref="A8:A29" si="3">A7+1</f>
        <v>3</v>
      </c>
      <c r="B8" s="5"/>
      <c r="C8" s="5">
        <v>0</v>
      </c>
      <c r="D8" s="15"/>
      <c r="E8" s="6">
        <f t="shared" ref="E8:E29" si="4">E7+7</f>
        <v>42870</v>
      </c>
      <c r="F8" s="6">
        <f t="shared" si="0"/>
        <v>42874</v>
      </c>
      <c r="G8" s="17">
        <f>$G$4*$G$2</f>
        <v>750</v>
      </c>
      <c r="H8" s="17">
        <f>$H$4*$H$2</f>
        <v>750</v>
      </c>
      <c r="I8" s="17">
        <f>$I$4*$I$2</f>
        <v>750</v>
      </c>
      <c r="J8" s="17">
        <f>$J$4*$J$2</f>
        <v>750</v>
      </c>
      <c r="K8" s="17">
        <f>$K$4*$K$2</f>
        <v>1000</v>
      </c>
      <c r="L8" s="17">
        <f>$L$4*$L$2</f>
        <v>1000</v>
      </c>
      <c r="M8" s="17">
        <f t="shared" si="1"/>
        <v>300</v>
      </c>
      <c r="N8" s="18">
        <f t="shared" si="2"/>
        <v>5300</v>
      </c>
    </row>
    <row r="9" spans="1:14" x14ac:dyDescent="0.25">
      <c r="A9" s="5">
        <f t="shared" si="3"/>
        <v>4</v>
      </c>
      <c r="B9" s="5"/>
      <c r="C9" s="5">
        <v>0</v>
      </c>
      <c r="D9" s="15"/>
      <c r="E9" s="6">
        <f t="shared" si="4"/>
        <v>42877</v>
      </c>
      <c r="F9" s="6">
        <f t="shared" si="0"/>
        <v>42881</v>
      </c>
      <c r="G9" s="17">
        <f>$G$4*$G$2</f>
        <v>750</v>
      </c>
      <c r="H9" s="17">
        <f>$H$4*$H$2</f>
        <v>750</v>
      </c>
      <c r="I9" s="17">
        <f>$I$4*$I$2</f>
        <v>750</v>
      </c>
      <c r="J9" s="17">
        <f>$J$4*$J$2</f>
        <v>750</v>
      </c>
      <c r="K9" s="17">
        <f>$K$4*$K$2</f>
        <v>1000</v>
      </c>
      <c r="L9" s="17">
        <f>$L$4*$L$2</f>
        <v>1000</v>
      </c>
      <c r="M9" s="17">
        <f t="shared" si="1"/>
        <v>300</v>
      </c>
      <c r="N9" s="18">
        <f t="shared" si="2"/>
        <v>5300</v>
      </c>
    </row>
    <row r="10" spans="1:14" x14ac:dyDescent="0.25">
      <c r="A10" s="5">
        <f t="shared" si="3"/>
        <v>5</v>
      </c>
      <c r="B10" s="5"/>
      <c r="C10" s="5">
        <v>1</v>
      </c>
      <c r="D10" s="13" t="s">
        <v>9</v>
      </c>
      <c r="E10" s="6">
        <f t="shared" si="4"/>
        <v>42884</v>
      </c>
      <c r="F10" s="6">
        <f t="shared" si="0"/>
        <v>42888</v>
      </c>
      <c r="G10" s="17">
        <f>$G$4*$G$2</f>
        <v>750</v>
      </c>
      <c r="H10" s="17">
        <f>$H$4*$H$2</f>
        <v>750</v>
      </c>
      <c r="I10" s="17">
        <f>$I$4*$I$2</f>
        <v>750</v>
      </c>
      <c r="J10" s="17">
        <f>$J$4*$J$2</f>
        <v>750</v>
      </c>
      <c r="K10" s="17">
        <f>$K$4*$K$2</f>
        <v>1000</v>
      </c>
      <c r="L10" s="17">
        <f>$L$4*$L$2</f>
        <v>1000</v>
      </c>
      <c r="M10" s="17">
        <f t="shared" si="1"/>
        <v>300</v>
      </c>
      <c r="N10" s="18">
        <f t="shared" si="2"/>
        <v>5300</v>
      </c>
    </row>
    <row r="11" spans="1:14" x14ac:dyDescent="0.25">
      <c r="A11" s="5">
        <f t="shared" si="3"/>
        <v>6</v>
      </c>
      <c r="B11" s="5"/>
      <c r="C11" s="5">
        <v>1</v>
      </c>
      <c r="D11" s="13"/>
      <c r="E11" s="6">
        <f t="shared" si="4"/>
        <v>42891</v>
      </c>
      <c r="F11" s="6">
        <f t="shared" si="0"/>
        <v>42895</v>
      </c>
      <c r="G11" s="17">
        <f>$G$4*$G$2</f>
        <v>750</v>
      </c>
      <c r="H11" s="17">
        <f>$H$4*$H$2</f>
        <v>750</v>
      </c>
      <c r="I11" s="17">
        <f>$I$4*$I$2</f>
        <v>750</v>
      </c>
      <c r="J11" s="17">
        <f>$J$4*$J$2</f>
        <v>750</v>
      </c>
      <c r="K11" s="17">
        <f>$K$4*$K$2</f>
        <v>1000</v>
      </c>
      <c r="L11" s="17">
        <f>$L$4*$L$2</f>
        <v>1000</v>
      </c>
      <c r="M11" s="17">
        <f t="shared" si="1"/>
        <v>300</v>
      </c>
      <c r="N11" s="18">
        <f t="shared" si="2"/>
        <v>5300</v>
      </c>
    </row>
    <row r="12" spans="1:14" x14ac:dyDescent="0.25">
      <c r="A12" s="5">
        <f t="shared" si="3"/>
        <v>7</v>
      </c>
      <c r="B12" s="5"/>
      <c r="C12" s="5">
        <v>1</v>
      </c>
      <c r="D12" s="13"/>
      <c r="E12" s="6">
        <f t="shared" si="4"/>
        <v>42898</v>
      </c>
      <c r="F12" s="6">
        <f t="shared" si="0"/>
        <v>42902</v>
      </c>
      <c r="G12" s="17">
        <f>$G$4*$G$2</f>
        <v>750</v>
      </c>
      <c r="H12" s="17">
        <f>$H$4*$H$2</f>
        <v>750</v>
      </c>
      <c r="I12" s="17">
        <f>$I$4*$I$2</f>
        <v>750</v>
      </c>
      <c r="J12" s="17">
        <f>$J$4*$J$2</f>
        <v>750</v>
      </c>
      <c r="K12" s="17">
        <f>$K$4*$K$2</f>
        <v>1000</v>
      </c>
      <c r="L12" s="17">
        <f>$L$4*$L$2</f>
        <v>1000</v>
      </c>
      <c r="M12" s="17">
        <f t="shared" si="1"/>
        <v>300</v>
      </c>
      <c r="N12" s="18">
        <f t="shared" si="2"/>
        <v>5300</v>
      </c>
    </row>
    <row r="13" spans="1:14" x14ac:dyDescent="0.25">
      <c r="A13" s="5">
        <f t="shared" si="3"/>
        <v>8</v>
      </c>
      <c r="B13" s="5"/>
      <c r="C13" s="5">
        <v>1</v>
      </c>
      <c r="D13" s="13"/>
      <c r="E13" s="6">
        <f t="shared" si="4"/>
        <v>42905</v>
      </c>
      <c r="F13" s="6">
        <f t="shared" si="0"/>
        <v>42909</v>
      </c>
      <c r="G13" s="17">
        <f>$G$4*$G$2</f>
        <v>750</v>
      </c>
      <c r="H13" s="17">
        <f>$H$4*$H$2</f>
        <v>750</v>
      </c>
      <c r="I13" s="17">
        <f>$I$4*$I$2</f>
        <v>750</v>
      </c>
      <c r="J13" s="17">
        <f>$J$4*$J$2</f>
        <v>750</v>
      </c>
      <c r="K13" s="17">
        <f>$K$4*$K$2</f>
        <v>1000</v>
      </c>
      <c r="L13" s="17">
        <f>$L$4*$L$2</f>
        <v>1000</v>
      </c>
      <c r="M13" s="17">
        <f t="shared" si="1"/>
        <v>300</v>
      </c>
      <c r="N13" s="18">
        <f t="shared" si="2"/>
        <v>5300</v>
      </c>
    </row>
    <row r="14" spans="1:14" x14ac:dyDescent="0.25">
      <c r="A14" s="5">
        <f t="shared" si="3"/>
        <v>9</v>
      </c>
      <c r="B14" s="5"/>
      <c r="C14" s="5">
        <v>1</v>
      </c>
      <c r="D14" s="13"/>
      <c r="E14" s="6">
        <f t="shared" si="4"/>
        <v>42912</v>
      </c>
      <c r="F14" s="6">
        <f t="shared" si="0"/>
        <v>42916</v>
      </c>
      <c r="G14" s="17">
        <f>$G$4*$G$2</f>
        <v>750</v>
      </c>
      <c r="H14" s="17">
        <f>$H$4*$H$2</f>
        <v>750</v>
      </c>
      <c r="I14" s="17">
        <f>$I$4*$I$2</f>
        <v>750</v>
      </c>
      <c r="J14" s="17">
        <f>$J$4*$J$2</f>
        <v>750</v>
      </c>
      <c r="K14" s="17">
        <f>$K$4*$K$2</f>
        <v>1000</v>
      </c>
      <c r="L14" s="17">
        <f>$L$4*$L$2</f>
        <v>1000</v>
      </c>
      <c r="M14" s="17">
        <f t="shared" si="1"/>
        <v>300</v>
      </c>
      <c r="N14" s="18">
        <f t="shared" si="2"/>
        <v>5300</v>
      </c>
    </row>
    <row r="15" spans="1:14" x14ac:dyDescent="0.25">
      <c r="A15" s="5">
        <f t="shared" si="3"/>
        <v>10</v>
      </c>
      <c r="B15" s="5"/>
      <c r="C15" s="5">
        <v>2</v>
      </c>
      <c r="D15" s="13" t="s">
        <v>11</v>
      </c>
      <c r="E15" s="6">
        <f t="shared" si="4"/>
        <v>42919</v>
      </c>
      <c r="F15" s="6">
        <f t="shared" si="0"/>
        <v>42923</v>
      </c>
      <c r="G15" s="17">
        <f>$G$4*$G$2</f>
        <v>750</v>
      </c>
      <c r="H15" s="17">
        <f>$H$4*$H$2</f>
        <v>750</v>
      </c>
      <c r="I15" s="17">
        <f>$I$4*$I$2</f>
        <v>750</v>
      </c>
      <c r="J15" s="17">
        <f>$J$4*$J$2</f>
        <v>750</v>
      </c>
      <c r="K15" s="17">
        <f>$K$4*$K$2</f>
        <v>1000</v>
      </c>
      <c r="L15" s="17">
        <f>$L$4*$L$2</f>
        <v>1000</v>
      </c>
      <c r="M15" s="17">
        <f t="shared" si="1"/>
        <v>300</v>
      </c>
      <c r="N15" s="18">
        <f t="shared" si="2"/>
        <v>5300</v>
      </c>
    </row>
    <row r="16" spans="1:14" x14ac:dyDescent="0.25">
      <c r="A16" s="5">
        <f t="shared" si="3"/>
        <v>11</v>
      </c>
      <c r="B16" s="5"/>
      <c r="C16" s="5">
        <v>2</v>
      </c>
      <c r="D16" s="13"/>
      <c r="E16" s="6">
        <f t="shared" si="4"/>
        <v>42926</v>
      </c>
      <c r="F16" s="6">
        <f t="shared" si="0"/>
        <v>42930</v>
      </c>
      <c r="G16" s="17">
        <f>$G$4*$G$2</f>
        <v>750</v>
      </c>
      <c r="H16" s="17">
        <f>$H$4*$H$2</f>
        <v>750</v>
      </c>
      <c r="I16" s="17">
        <f>$I$4*$I$2</f>
        <v>750</v>
      </c>
      <c r="J16" s="17">
        <f>$J$4*$J$2</f>
        <v>750</v>
      </c>
      <c r="K16" s="17">
        <f>$K$4*$K$2</f>
        <v>1000</v>
      </c>
      <c r="L16" s="17">
        <f>$L$4*$L$2</f>
        <v>1000</v>
      </c>
      <c r="M16" s="17">
        <f t="shared" si="1"/>
        <v>300</v>
      </c>
      <c r="N16" s="18">
        <f t="shared" si="2"/>
        <v>5300</v>
      </c>
    </row>
    <row r="17" spans="1:14" x14ac:dyDescent="0.25">
      <c r="A17" s="5">
        <f t="shared" si="3"/>
        <v>12</v>
      </c>
      <c r="B17" s="5"/>
      <c r="C17" s="5">
        <v>2</v>
      </c>
      <c r="D17" s="13"/>
      <c r="E17" s="6">
        <f t="shared" si="4"/>
        <v>42933</v>
      </c>
      <c r="F17" s="6">
        <f t="shared" si="0"/>
        <v>42937</v>
      </c>
      <c r="G17" s="17">
        <f>$G$4*$G$2</f>
        <v>750</v>
      </c>
      <c r="H17" s="17">
        <f>$H$4*$H$2</f>
        <v>750</v>
      </c>
      <c r="I17" s="17">
        <f>$I$4*$I$2</f>
        <v>750</v>
      </c>
      <c r="J17" s="17">
        <f>$J$4*$J$2</f>
        <v>750</v>
      </c>
      <c r="K17" s="17">
        <f>$K$4*$K$2</f>
        <v>1000</v>
      </c>
      <c r="L17" s="17">
        <f>$L$4*$L$2</f>
        <v>1000</v>
      </c>
      <c r="M17" s="17">
        <f t="shared" si="1"/>
        <v>300</v>
      </c>
      <c r="N17" s="18">
        <f t="shared" si="2"/>
        <v>5300</v>
      </c>
    </row>
    <row r="18" spans="1:14" x14ac:dyDescent="0.25">
      <c r="A18" s="5">
        <f t="shared" si="3"/>
        <v>13</v>
      </c>
      <c r="B18" s="5"/>
      <c r="C18" s="5">
        <v>2</v>
      </c>
      <c r="D18" s="13"/>
      <c r="E18" s="6">
        <f t="shared" si="4"/>
        <v>42940</v>
      </c>
      <c r="F18" s="6">
        <f t="shared" si="0"/>
        <v>42944</v>
      </c>
      <c r="G18" s="17">
        <f>$G$4*$G$2</f>
        <v>750</v>
      </c>
      <c r="H18" s="17">
        <f>$H$4*$H$2</f>
        <v>750</v>
      </c>
      <c r="I18" s="17">
        <f>$I$4*$I$2</f>
        <v>750</v>
      </c>
      <c r="J18" s="17">
        <f>$J$4*$J$2</f>
        <v>750</v>
      </c>
      <c r="K18" s="17">
        <f>$K$4*$K$2</f>
        <v>1000</v>
      </c>
      <c r="L18" s="17">
        <f>$L$4*$L$2</f>
        <v>1000</v>
      </c>
      <c r="M18" s="17">
        <f t="shared" si="1"/>
        <v>300</v>
      </c>
      <c r="N18" s="18">
        <f t="shared" si="2"/>
        <v>5300</v>
      </c>
    </row>
    <row r="19" spans="1:14" x14ac:dyDescent="0.25">
      <c r="A19" s="5">
        <f t="shared" si="3"/>
        <v>14</v>
      </c>
      <c r="B19" s="5"/>
      <c r="C19" s="5">
        <v>3</v>
      </c>
      <c r="D19" s="13" t="s">
        <v>10</v>
      </c>
      <c r="E19" s="6">
        <f t="shared" si="4"/>
        <v>42947</v>
      </c>
      <c r="F19" s="6">
        <f t="shared" si="0"/>
        <v>42951</v>
      </c>
      <c r="G19" s="17">
        <f>$G$4*$G$2</f>
        <v>750</v>
      </c>
      <c r="H19" s="17">
        <f>$H$4*$H$2</f>
        <v>750</v>
      </c>
      <c r="I19" s="17">
        <f>$I$4*$I$2</f>
        <v>750</v>
      </c>
      <c r="J19" s="17">
        <f>$J$4*$J$2</f>
        <v>750</v>
      </c>
      <c r="K19" s="17">
        <f>$K$4*$K$2</f>
        <v>1000</v>
      </c>
      <c r="L19" s="17">
        <f>$L$4*$L$2</f>
        <v>1000</v>
      </c>
      <c r="M19" s="17">
        <f t="shared" si="1"/>
        <v>300</v>
      </c>
      <c r="N19" s="18">
        <f t="shared" si="2"/>
        <v>5300</v>
      </c>
    </row>
    <row r="20" spans="1:14" x14ac:dyDescent="0.25">
      <c r="A20" s="5">
        <f t="shared" si="3"/>
        <v>15</v>
      </c>
      <c r="B20" s="5"/>
      <c r="C20" s="5">
        <v>3</v>
      </c>
      <c r="D20" s="13"/>
      <c r="E20" s="6">
        <f t="shared" si="4"/>
        <v>42954</v>
      </c>
      <c r="F20" s="6">
        <f t="shared" si="0"/>
        <v>42958</v>
      </c>
      <c r="G20" s="17">
        <f>$G$4*$G$2</f>
        <v>750</v>
      </c>
      <c r="H20" s="17">
        <f>$H$4*$H$2</f>
        <v>750</v>
      </c>
      <c r="I20" s="17">
        <f>$I$4*$I$2</f>
        <v>750</v>
      </c>
      <c r="J20" s="17">
        <f>$J$4*$J$2</f>
        <v>750</v>
      </c>
      <c r="K20" s="17">
        <f>$K$4*$K$2</f>
        <v>1000</v>
      </c>
      <c r="L20" s="17">
        <f>$L$4*$L$2</f>
        <v>1000</v>
      </c>
      <c r="M20" s="17">
        <f t="shared" si="1"/>
        <v>300</v>
      </c>
      <c r="N20" s="18">
        <f t="shared" si="2"/>
        <v>5300</v>
      </c>
    </row>
    <row r="21" spans="1:14" x14ac:dyDescent="0.25">
      <c r="A21" s="5">
        <f t="shared" si="3"/>
        <v>16</v>
      </c>
      <c r="B21" s="5"/>
      <c r="C21" s="5">
        <v>3</v>
      </c>
      <c r="D21" s="13"/>
      <c r="E21" s="6">
        <f t="shared" si="4"/>
        <v>42961</v>
      </c>
      <c r="F21" s="6">
        <f t="shared" si="0"/>
        <v>42965</v>
      </c>
      <c r="G21" s="17">
        <f>$G$4*$G$2</f>
        <v>750</v>
      </c>
      <c r="H21" s="17">
        <f>$H$4*$H$2</f>
        <v>750</v>
      </c>
      <c r="I21" s="17">
        <f>$I$4*$I$2</f>
        <v>750</v>
      </c>
      <c r="J21" s="17">
        <f>$J$4*$J$2</f>
        <v>750</v>
      </c>
      <c r="K21" s="17">
        <f>$K$4*$K$2</f>
        <v>1000</v>
      </c>
      <c r="L21" s="17">
        <f>$L$4*$L$2</f>
        <v>1000</v>
      </c>
      <c r="M21" s="17">
        <f t="shared" si="1"/>
        <v>300</v>
      </c>
      <c r="N21" s="18">
        <f t="shared" si="2"/>
        <v>5300</v>
      </c>
    </row>
    <row r="22" spans="1:14" x14ac:dyDescent="0.25">
      <c r="A22" s="5">
        <f t="shared" si="3"/>
        <v>17</v>
      </c>
      <c r="B22" s="5"/>
      <c r="C22" s="5">
        <v>3</v>
      </c>
      <c r="D22" s="13"/>
      <c r="E22" s="6">
        <f t="shared" si="4"/>
        <v>42968</v>
      </c>
      <c r="F22" s="6">
        <f t="shared" si="0"/>
        <v>42972</v>
      </c>
      <c r="G22" s="17">
        <f>$G$4*$G$2</f>
        <v>750</v>
      </c>
      <c r="H22" s="17">
        <f>$H$4*$H$2</f>
        <v>750</v>
      </c>
      <c r="I22" s="17">
        <f>$I$4*$I$2</f>
        <v>750</v>
      </c>
      <c r="J22" s="17">
        <f>$J$4*$J$2</f>
        <v>750</v>
      </c>
      <c r="K22" s="17">
        <f>$K$4*$K$2</f>
        <v>1000</v>
      </c>
      <c r="L22" s="17">
        <f>$L$4*$L$2</f>
        <v>1000</v>
      </c>
      <c r="M22" s="17">
        <f t="shared" si="1"/>
        <v>300</v>
      </c>
      <c r="N22" s="18">
        <f t="shared" si="2"/>
        <v>5300</v>
      </c>
    </row>
    <row r="23" spans="1:14" x14ac:dyDescent="0.25">
      <c r="A23" s="5">
        <f t="shared" si="3"/>
        <v>18</v>
      </c>
      <c r="B23" s="5"/>
      <c r="C23" s="5">
        <v>4</v>
      </c>
      <c r="D23" s="13" t="s">
        <v>12</v>
      </c>
      <c r="E23" s="6">
        <f t="shared" si="4"/>
        <v>42975</v>
      </c>
      <c r="F23" s="6">
        <f t="shared" si="0"/>
        <v>42979</v>
      </c>
      <c r="G23" s="17">
        <f>$G$4*$G$2</f>
        <v>750</v>
      </c>
      <c r="H23" s="17">
        <f>$H$4*$H$2</f>
        <v>750</v>
      </c>
      <c r="I23" s="17">
        <f>$I$4*$I$2</f>
        <v>750</v>
      </c>
      <c r="J23" s="17">
        <f>$J$4*$J$2</f>
        <v>750</v>
      </c>
      <c r="K23" s="17">
        <f>$K$4*$K$2</f>
        <v>1000</v>
      </c>
      <c r="L23" s="17">
        <f>$L$4*$L$2</f>
        <v>1000</v>
      </c>
      <c r="M23" s="17">
        <f t="shared" si="1"/>
        <v>300</v>
      </c>
      <c r="N23" s="18">
        <f t="shared" si="2"/>
        <v>5300</v>
      </c>
    </row>
    <row r="24" spans="1:14" x14ac:dyDescent="0.25">
      <c r="A24" s="5">
        <f t="shared" si="3"/>
        <v>19</v>
      </c>
      <c r="B24" s="5"/>
      <c r="C24" s="5">
        <v>4</v>
      </c>
      <c r="D24" s="13"/>
      <c r="E24" s="6">
        <f t="shared" si="4"/>
        <v>42982</v>
      </c>
      <c r="F24" s="6">
        <f t="shared" si="0"/>
        <v>42986</v>
      </c>
      <c r="G24" s="17">
        <f>$G$4*$G$2</f>
        <v>750</v>
      </c>
      <c r="H24" s="17">
        <f>$H$4*$H$2</f>
        <v>750</v>
      </c>
      <c r="I24" s="17">
        <f>$I$4*$I$2</f>
        <v>750</v>
      </c>
      <c r="J24" s="17">
        <f>$J$4*$J$2</f>
        <v>750</v>
      </c>
      <c r="K24" s="17">
        <f>$K$4*$K$2</f>
        <v>1000</v>
      </c>
      <c r="L24" s="17">
        <f>$L$4*$L$2</f>
        <v>1000</v>
      </c>
      <c r="M24" s="17">
        <f t="shared" si="1"/>
        <v>300</v>
      </c>
      <c r="N24" s="18">
        <f t="shared" si="2"/>
        <v>5300</v>
      </c>
    </row>
    <row r="25" spans="1:14" x14ac:dyDescent="0.25">
      <c r="A25" s="5">
        <f t="shared" si="3"/>
        <v>20</v>
      </c>
      <c r="B25" s="5"/>
      <c r="C25" s="5">
        <v>4</v>
      </c>
      <c r="D25" s="13"/>
      <c r="E25" s="6">
        <f t="shared" si="4"/>
        <v>42989</v>
      </c>
      <c r="F25" s="6">
        <f t="shared" si="0"/>
        <v>42993</v>
      </c>
      <c r="G25" s="17">
        <f>$G$4*$G$2</f>
        <v>750</v>
      </c>
      <c r="H25" s="17">
        <f>$H$4*$H$2</f>
        <v>750</v>
      </c>
      <c r="I25" s="17">
        <f>$I$4*$I$2</f>
        <v>750</v>
      </c>
      <c r="J25" s="17">
        <f>$J$4*$J$2</f>
        <v>750</v>
      </c>
      <c r="K25" s="17">
        <f>$K$4*$K$2</f>
        <v>1000</v>
      </c>
      <c r="L25" s="17">
        <f>$L$4*$L$2</f>
        <v>1000</v>
      </c>
      <c r="M25" s="17">
        <f t="shared" si="1"/>
        <v>300</v>
      </c>
      <c r="N25" s="18">
        <f t="shared" si="2"/>
        <v>5300</v>
      </c>
    </row>
    <row r="26" spans="1:14" x14ac:dyDescent="0.25">
      <c r="A26" s="5">
        <f t="shared" si="3"/>
        <v>21</v>
      </c>
      <c r="B26" s="5"/>
      <c r="C26" s="5">
        <v>4</v>
      </c>
      <c r="D26" s="13"/>
      <c r="E26" s="6">
        <f t="shared" si="4"/>
        <v>42996</v>
      </c>
      <c r="F26" s="6">
        <f t="shared" si="0"/>
        <v>43000</v>
      </c>
      <c r="G26" s="17">
        <f>$G$4*$G$2</f>
        <v>750</v>
      </c>
      <c r="H26" s="17">
        <f>$H$4*$H$2</f>
        <v>750</v>
      </c>
      <c r="I26" s="17">
        <f>$I$4*$I$2</f>
        <v>750</v>
      </c>
      <c r="J26" s="17">
        <f>$J$4*$J$2</f>
        <v>750</v>
      </c>
      <c r="K26" s="17">
        <f>$K$4*$K$2</f>
        <v>1000</v>
      </c>
      <c r="L26" s="17">
        <f>$L$4*$L$2</f>
        <v>1000</v>
      </c>
      <c r="M26" s="17">
        <f t="shared" si="1"/>
        <v>300</v>
      </c>
      <c r="N26" s="18">
        <f t="shared" si="2"/>
        <v>5300</v>
      </c>
    </row>
    <row r="27" spans="1:14" x14ac:dyDescent="0.25">
      <c r="A27" s="5">
        <f t="shared" si="3"/>
        <v>22</v>
      </c>
      <c r="B27" s="5"/>
      <c r="C27" s="5">
        <v>4</v>
      </c>
      <c r="D27" s="13"/>
      <c r="E27" s="6">
        <f t="shared" si="4"/>
        <v>43003</v>
      </c>
      <c r="F27" s="6">
        <f t="shared" si="0"/>
        <v>43007</v>
      </c>
      <c r="G27" s="17">
        <f>$G$4*$G$2</f>
        <v>750</v>
      </c>
      <c r="H27" s="17">
        <f>$H$4*$H$2</f>
        <v>750</v>
      </c>
      <c r="I27" s="17">
        <f>$I$4*$I$2</f>
        <v>750</v>
      </c>
      <c r="J27" s="17">
        <f>$J$4*$J$2</f>
        <v>750</v>
      </c>
      <c r="K27" s="17">
        <f>$K$4*$K$2</f>
        <v>1000</v>
      </c>
      <c r="L27" s="17">
        <f>$L$4*$L$2</f>
        <v>1000</v>
      </c>
      <c r="M27" s="17">
        <f t="shared" si="1"/>
        <v>300</v>
      </c>
      <c r="N27" s="18">
        <f t="shared" si="2"/>
        <v>5300</v>
      </c>
    </row>
    <row r="28" spans="1:14" x14ac:dyDescent="0.25">
      <c r="A28" s="5">
        <f t="shared" si="3"/>
        <v>23</v>
      </c>
      <c r="B28" s="5"/>
      <c r="C28" s="5">
        <v>5</v>
      </c>
      <c r="D28" s="12" t="s">
        <v>7</v>
      </c>
      <c r="E28" s="6">
        <f t="shared" si="4"/>
        <v>43010</v>
      </c>
      <c r="F28" s="6">
        <f t="shared" si="0"/>
        <v>43014</v>
      </c>
      <c r="G28" s="17">
        <f>$G$4*$G$2</f>
        <v>750</v>
      </c>
      <c r="H28" s="17">
        <f>$H$4*$H$2</f>
        <v>750</v>
      </c>
      <c r="I28" s="17">
        <f>$I$4*$I$2</f>
        <v>750</v>
      </c>
      <c r="J28" s="17">
        <f>$J$4*$J$2</f>
        <v>750</v>
      </c>
      <c r="K28" s="17">
        <f>$K$4*$K$2</f>
        <v>1000</v>
      </c>
      <c r="L28" s="17">
        <f>$L$4*$L$2</f>
        <v>1000</v>
      </c>
      <c r="M28" s="17">
        <f t="shared" si="1"/>
        <v>300</v>
      </c>
      <c r="N28" s="18">
        <f t="shared" si="2"/>
        <v>5300</v>
      </c>
    </row>
    <row r="29" spans="1:14" x14ac:dyDescent="0.25">
      <c r="A29" s="5">
        <f t="shared" si="3"/>
        <v>24</v>
      </c>
      <c r="B29" s="5"/>
      <c r="C29" s="5">
        <v>5</v>
      </c>
      <c r="D29" s="13"/>
      <c r="E29" s="6">
        <f t="shared" si="4"/>
        <v>43017</v>
      </c>
      <c r="F29" s="6">
        <f t="shared" si="0"/>
        <v>43021</v>
      </c>
      <c r="G29" s="17">
        <f>$G$4*$G$2</f>
        <v>750</v>
      </c>
      <c r="H29" s="17">
        <f>$H$4*$H$2</f>
        <v>750</v>
      </c>
      <c r="I29" s="17">
        <f>$I$4*$I$2</f>
        <v>750</v>
      </c>
      <c r="J29" s="17">
        <f>$J$4*$J$2</f>
        <v>750</v>
      </c>
      <c r="K29" s="17">
        <f>$K$4*$K$2</f>
        <v>1000</v>
      </c>
      <c r="L29" s="17">
        <f>$L$4*$L$2</f>
        <v>1000</v>
      </c>
      <c r="M29" s="17">
        <f t="shared" si="1"/>
        <v>300</v>
      </c>
      <c r="N29" s="18">
        <f t="shared" si="2"/>
        <v>5300</v>
      </c>
    </row>
    <row r="30" spans="1:14" x14ac:dyDescent="0.25">
      <c r="A30" s="5">
        <f t="shared" ref="A30:A31" si="5">A29+1</f>
        <v>25</v>
      </c>
      <c r="B30" s="5"/>
      <c r="C30" s="5">
        <v>5</v>
      </c>
      <c r="D30" s="13"/>
      <c r="E30" s="6">
        <f t="shared" ref="E30:E31" si="6">E29+7</f>
        <v>43024</v>
      </c>
      <c r="F30" s="6">
        <f t="shared" si="0"/>
        <v>43028</v>
      </c>
      <c r="G30" s="17">
        <f>$G$4*$G$2</f>
        <v>750</v>
      </c>
      <c r="H30" s="17">
        <f>$H$4*$H$2</f>
        <v>750</v>
      </c>
      <c r="I30" s="17">
        <f>$I$4*$I$2</f>
        <v>750</v>
      </c>
      <c r="J30" s="17">
        <f>$J$4*$J$2</f>
        <v>750</v>
      </c>
      <c r="K30" s="17">
        <f>$K$4*$K$2</f>
        <v>1000</v>
      </c>
      <c r="L30" s="17">
        <f>$L$4*$L$2</f>
        <v>1000</v>
      </c>
      <c r="M30" s="17">
        <f t="shared" si="1"/>
        <v>300</v>
      </c>
      <c r="N30" s="18">
        <f t="shared" si="2"/>
        <v>5300</v>
      </c>
    </row>
    <row r="31" spans="1:14" x14ac:dyDescent="0.25">
      <c r="A31" s="5">
        <f t="shared" si="5"/>
        <v>26</v>
      </c>
      <c r="B31" s="5"/>
      <c r="C31" s="5">
        <v>5</v>
      </c>
      <c r="D31" s="13"/>
      <c r="E31" s="6">
        <f t="shared" si="6"/>
        <v>43031</v>
      </c>
      <c r="F31" s="6">
        <f t="shared" si="0"/>
        <v>43035</v>
      </c>
      <c r="G31" s="17">
        <f>$G$4*$G$2</f>
        <v>750</v>
      </c>
      <c r="H31" s="17">
        <f>$H$4*$H$2</f>
        <v>750</v>
      </c>
      <c r="I31" s="17">
        <f>$I$4*$I$2</f>
        <v>750</v>
      </c>
      <c r="J31" s="17">
        <f>$J$4*$J$2</f>
        <v>750</v>
      </c>
      <c r="K31" s="17">
        <f>$K$4*$K$2</f>
        <v>1000</v>
      </c>
      <c r="L31" s="17">
        <f>$L$4*$L$2</f>
        <v>1000</v>
      </c>
      <c r="M31" s="17">
        <f t="shared" si="1"/>
        <v>300</v>
      </c>
      <c r="N31" s="18">
        <f t="shared" si="2"/>
        <v>5300</v>
      </c>
    </row>
  </sheetData>
  <mergeCells count="6">
    <mergeCell ref="D6:D9"/>
    <mergeCell ref="D10:D14"/>
    <mergeCell ref="D15:D18"/>
    <mergeCell ref="D19:D22"/>
    <mergeCell ref="D23:D27"/>
    <mergeCell ref="D28:D3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RowHeight="15" x14ac:dyDescent="0.25"/>
  <cols>
    <col min="1" max="1" width="36.5703125" bestFit="1" customWidth="1"/>
    <col min="2" max="2" width="76.85546875" bestFit="1" customWidth="1"/>
  </cols>
  <sheetData>
    <row r="1" spans="1:2" x14ac:dyDescent="0.25">
      <c r="A1" s="10" t="s">
        <v>74</v>
      </c>
    </row>
    <row r="2" spans="1:2" ht="45" x14ac:dyDescent="0.25">
      <c r="A2" s="31" t="s">
        <v>77</v>
      </c>
      <c r="B2" s="2" t="s">
        <v>57</v>
      </c>
    </row>
    <row r="3" spans="1:2" x14ac:dyDescent="0.25">
      <c r="A3" s="31" t="s">
        <v>19</v>
      </c>
      <c r="B3" t="s">
        <v>58</v>
      </c>
    </row>
    <row r="4" spans="1:2" x14ac:dyDescent="0.25">
      <c r="A4" s="31" t="s">
        <v>14</v>
      </c>
      <c r="B4" t="s">
        <v>59</v>
      </c>
    </row>
    <row r="5" spans="1:2" x14ac:dyDescent="0.25">
      <c r="A5" s="31" t="s">
        <v>17</v>
      </c>
      <c r="B5" t="s">
        <v>61</v>
      </c>
    </row>
    <row r="6" spans="1:2" x14ac:dyDescent="0.25">
      <c r="A6" s="31" t="s">
        <v>15</v>
      </c>
      <c r="B6" t="s">
        <v>62</v>
      </c>
    </row>
    <row r="7" spans="1:2" x14ac:dyDescent="0.25">
      <c r="A7" s="31" t="s">
        <v>60</v>
      </c>
      <c r="B7" t="s">
        <v>63</v>
      </c>
    </row>
    <row r="8" spans="1:2" x14ac:dyDescent="0.25">
      <c r="A8" s="10" t="s">
        <v>75</v>
      </c>
      <c r="B8" t="s">
        <v>73</v>
      </c>
    </row>
    <row r="9" spans="1:2" x14ac:dyDescent="0.25">
      <c r="A9" s="24" t="s">
        <v>76</v>
      </c>
    </row>
    <row r="10" spans="1:2" x14ac:dyDescent="0.25">
      <c r="A10" s="31" t="s">
        <v>54</v>
      </c>
      <c r="B10" t="s">
        <v>64</v>
      </c>
    </row>
    <row r="11" spans="1:2" x14ac:dyDescent="0.25">
      <c r="A11" s="31" t="s">
        <v>55</v>
      </c>
      <c r="B11" t="s">
        <v>65</v>
      </c>
    </row>
    <row r="12" spans="1:2" x14ac:dyDescent="0.25">
      <c r="A12" s="31" t="s">
        <v>66</v>
      </c>
      <c r="B12" t="s">
        <v>69</v>
      </c>
    </row>
    <row r="13" spans="1:2" x14ac:dyDescent="0.25">
      <c r="A13" s="31" t="s">
        <v>67</v>
      </c>
      <c r="B13" t="s">
        <v>70</v>
      </c>
    </row>
    <row r="14" spans="1:2" x14ac:dyDescent="0.25">
      <c r="A14" s="31" t="s">
        <v>68</v>
      </c>
      <c r="B14" t="s">
        <v>71</v>
      </c>
    </row>
    <row r="15" spans="1:2" x14ac:dyDescent="0.25">
      <c r="A15" s="31" t="s">
        <v>56</v>
      </c>
      <c r="B15" t="s">
        <v>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2" sqref="B2:D8"/>
    </sheetView>
  </sheetViews>
  <sheetFormatPr defaultRowHeight="15" x14ac:dyDescent="0.25"/>
  <cols>
    <col min="2" max="2" width="10.140625" bestFit="1" customWidth="1"/>
    <col min="3" max="3" width="7.7109375" bestFit="1" customWidth="1"/>
    <col min="4" max="4" width="42" customWidth="1"/>
  </cols>
  <sheetData>
    <row r="2" spans="2:4" ht="45" x14ac:dyDescent="0.25">
      <c r="B2" s="27" t="s">
        <v>4</v>
      </c>
      <c r="C2" s="27" t="s">
        <v>47</v>
      </c>
      <c r="D2" s="27" t="s">
        <v>46</v>
      </c>
    </row>
    <row r="3" spans="2:4" ht="29.25" customHeight="1" x14ac:dyDescent="0.25">
      <c r="B3" s="30">
        <f>'Resource Plan'!C6</f>
        <v>0</v>
      </c>
      <c r="C3" s="29" t="str">
        <f>CONCATENATE('Resource Plan'!A6, " to ", 'Resource Plan'!A9)</f>
        <v>1 to 4</v>
      </c>
      <c r="D3" s="28" t="s">
        <v>48</v>
      </c>
    </row>
    <row r="4" spans="2:4" ht="22.5" x14ac:dyDescent="0.25">
      <c r="B4" s="30">
        <f>'Resource Plan'!C10</f>
        <v>1</v>
      </c>
      <c r="C4" s="29" t="str">
        <f>CONCATENATE('Resource Plan'!A10, " to ", 'Resource Plan'!A14)</f>
        <v>5 to 9</v>
      </c>
      <c r="D4" s="28" t="s">
        <v>52</v>
      </c>
    </row>
    <row r="5" spans="2:4" ht="22.5" x14ac:dyDescent="0.25">
      <c r="B5" s="30">
        <f>'Resource Plan'!C15</f>
        <v>2</v>
      </c>
      <c r="C5" s="29" t="str">
        <f>CONCATENATE('Resource Plan'!A15, " to ", 'Resource Plan'!A18)</f>
        <v>10 to 13</v>
      </c>
      <c r="D5" s="28" t="s">
        <v>51</v>
      </c>
    </row>
    <row r="6" spans="2:4" ht="22.5" x14ac:dyDescent="0.25">
      <c r="B6" s="30">
        <v>3</v>
      </c>
      <c r="C6" s="29" t="str">
        <f>CONCATENATE('Resource Plan'!A19, " to ", 'Resource Plan'!A22)</f>
        <v>14 to 17</v>
      </c>
      <c r="D6" s="28" t="s">
        <v>50</v>
      </c>
    </row>
    <row r="7" spans="2:4" ht="22.5" x14ac:dyDescent="0.25">
      <c r="B7" s="30">
        <v>4</v>
      </c>
      <c r="C7" s="29" t="str">
        <f>CONCATENATE('Resource Plan'!A24, " to ", 'Resource Plan'!A27)</f>
        <v>19 to 22</v>
      </c>
      <c r="D7" s="28" t="s">
        <v>49</v>
      </c>
    </row>
    <row r="8" spans="2:4" ht="45" x14ac:dyDescent="0.25">
      <c r="B8" s="30">
        <v>5</v>
      </c>
      <c r="C8" s="29" t="str">
        <f>CONCATENATE('Resource Plan'!A28, " to ", 'Resource Plan'!A31)</f>
        <v>23 to 26</v>
      </c>
      <c r="D8" s="28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22.85546875" bestFit="1" customWidth="1"/>
  </cols>
  <sheetData>
    <row r="1" spans="1:2" x14ac:dyDescent="0.25">
      <c r="A1">
        <f>SUM(B:B)</f>
        <v>24400</v>
      </c>
    </row>
    <row r="2" spans="1:2" x14ac:dyDescent="0.25">
      <c r="A2" s="10" t="s">
        <v>24</v>
      </c>
      <c r="B2">
        <f>SUM(B3:B6)</f>
        <v>3800</v>
      </c>
    </row>
    <row r="3" spans="1:2" x14ac:dyDescent="0.25">
      <c r="A3" s="23" t="s">
        <v>26</v>
      </c>
      <c r="B3">
        <v>1000</v>
      </c>
    </row>
    <row r="4" spans="1:2" x14ac:dyDescent="0.25">
      <c r="A4" s="23" t="s">
        <v>27</v>
      </c>
      <c r="B4">
        <v>1000</v>
      </c>
    </row>
    <row r="5" spans="1:2" x14ac:dyDescent="0.25">
      <c r="A5" s="23" t="s">
        <v>28</v>
      </c>
      <c r="B5">
        <v>1000</v>
      </c>
    </row>
    <row r="6" spans="1:2" x14ac:dyDescent="0.25">
      <c r="A6" s="23" t="s">
        <v>44</v>
      </c>
      <c r="B6">
        <v>800</v>
      </c>
    </row>
    <row r="7" spans="1:2" x14ac:dyDescent="0.25">
      <c r="A7" s="24" t="s">
        <v>29</v>
      </c>
      <c r="B7">
        <f>SUM(B8:B10)</f>
        <v>2800</v>
      </c>
    </row>
    <row r="8" spans="1:2" x14ac:dyDescent="0.25">
      <c r="A8" s="23" t="s">
        <v>31</v>
      </c>
      <c r="B8">
        <f>5*10*6</f>
        <v>300</v>
      </c>
    </row>
    <row r="9" spans="1:2" x14ac:dyDescent="0.25">
      <c r="A9" s="23" t="s">
        <v>30</v>
      </c>
      <c r="B9">
        <f>300*3</f>
        <v>900</v>
      </c>
    </row>
    <row r="10" spans="1:2" x14ac:dyDescent="0.25">
      <c r="A10" s="23" t="s">
        <v>45</v>
      </c>
      <c r="B10">
        <v>1600</v>
      </c>
    </row>
    <row r="11" spans="1:2" x14ac:dyDescent="0.25">
      <c r="A11" s="10" t="s">
        <v>25</v>
      </c>
      <c r="B11">
        <f>SUM(B12:B13)</f>
        <v>100</v>
      </c>
    </row>
    <row r="12" spans="1:2" x14ac:dyDescent="0.25">
      <c r="A12" s="23" t="s">
        <v>32</v>
      </c>
      <c r="B12">
        <f>6*10</f>
        <v>60</v>
      </c>
    </row>
    <row r="13" spans="1:2" x14ac:dyDescent="0.25">
      <c r="A13" s="23" t="s">
        <v>33</v>
      </c>
      <c r="B13">
        <v>40</v>
      </c>
    </row>
    <row r="14" spans="1:2" x14ac:dyDescent="0.25">
      <c r="A14" s="24" t="s">
        <v>42</v>
      </c>
      <c r="B14">
        <f>SUM(B15:B20)</f>
        <v>5500</v>
      </c>
    </row>
    <row r="15" spans="1:2" x14ac:dyDescent="0.25">
      <c r="A15" s="23" t="s">
        <v>34</v>
      </c>
      <c r="B15">
        <v>680</v>
      </c>
    </row>
    <row r="16" spans="1:2" x14ac:dyDescent="0.25">
      <c r="A16" s="23" t="s">
        <v>35</v>
      </c>
      <c r="B16">
        <f>300*6</f>
        <v>1800</v>
      </c>
    </row>
    <row r="17" spans="1:2" x14ac:dyDescent="0.25">
      <c r="A17" s="23" t="s">
        <v>36</v>
      </c>
      <c r="B17">
        <f>75*4*6+24*20</f>
        <v>2280</v>
      </c>
    </row>
    <row r="18" spans="1:2" x14ac:dyDescent="0.25">
      <c r="A18" s="23" t="s">
        <v>37</v>
      </c>
      <c r="B18">
        <f>50*6</f>
        <v>300</v>
      </c>
    </row>
    <row r="19" spans="1:2" x14ac:dyDescent="0.25">
      <c r="A19" s="23" t="s">
        <v>38</v>
      </c>
      <c r="B19">
        <f>50*6</f>
        <v>300</v>
      </c>
    </row>
    <row r="20" spans="1:2" x14ac:dyDescent="0.25">
      <c r="A20" s="23" t="s">
        <v>78</v>
      </c>
      <c r="B20">
        <v>140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Costs Summary</vt:lpstr>
      <vt:lpstr>Resource Plan</vt:lpstr>
      <vt:lpstr>Resources Summary</vt:lpstr>
      <vt:lpstr>Schedule Summary</vt:lpstr>
      <vt:lpstr>Other Costs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Fabiani Garcia Pantaleon</dc:creator>
  <cp:lastModifiedBy>Ricardo Fabiani Garcia Pantaleon</cp:lastModifiedBy>
  <dcterms:created xsi:type="dcterms:W3CDTF">2016-12-11T18:15:00Z</dcterms:created>
  <dcterms:modified xsi:type="dcterms:W3CDTF">2016-12-11T23:34:29Z</dcterms:modified>
</cp:coreProperties>
</file>