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tof\"/>
    </mc:Choice>
  </mc:AlternateContent>
  <xr:revisionPtr revIDLastSave="0" documentId="13_ncr:1_{61C33F29-87F3-4E35-B354-DEBEFDBACDD0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Amp_MeanVSError_Mean" sheetId="8" r:id="rId1"/>
    <sheet name="Error_Std" sheetId="6" r:id="rId2"/>
    <sheet name="Error_Mean" sheetId="5" r:id="rId3"/>
    <sheet name="Amp_Std" sheetId="4" r:id="rId4"/>
    <sheet name="Amp_Mean" sheetId="3" r:id="rId5"/>
    <sheet name="Base" sheetId="2" r:id="rId6"/>
    <sheet name="Backup" sheetId="1" state="hidden" r:id="rId7"/>
  </sheets>
  <definedNames>
    <definedName name="_xlnm._FilterDatabase" localSheetId="6" hidden="1">Backup!$A$1:$G$1</definedName>
    <definedName name="_xlnm._FilterDatabase" localSheetId="5" hidden="1">Base!$A$1:$H$1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" i="2" l="1"/>
  <c r="AG29" i="2"/>
  <c r="Z30" i="2"/>
  <c r="AA30" i="2"/>
  <c r="AB30" i="2"/>
  <c r="AC30" i="2"/>
  <c r="AD30" i="2"/>
  <c r="AE30" i="2"/>
  <c r="AF30" i="2"/>
  <c r="Y30" i="2"/>
  <c r="Z29" i="2"/>
  <c r="AA29" i="2"/>
  <c r="AB29" i="2"/>
  <c r="AC29" i="2"/>
  <c r="AD29" i="2"/>
  <c r="AE29" i="2"/>
  <c r="AF29" i="2"/>
  <c r="Y29" i="2"/>
  <c r="L3" i="2" l="1"/>
  <c r="J29" i="2" s="1"/>
  <c r="P1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K22" i="2" s="1"/>
  <c r="K15" i="2" l="1"/>
  <c r="I30" i="2" s="1"/>
  <c r="K3" i="2"/>
  <c r="I29" i="2" s="1"/>
  <c r="M17" i="2"/>
  <c r="R21" i="2"/>
  <c r="Q9" i="2"/>
  <c r="L23" i="2"/>
  <c r="P15" i="2"/>
  <c r="N30" i="2" s="1"/>
  <c r="K17" i="2"/>
  <c r="P9" i="2"/>
  <c r="K11" i="2"/>
  <c r="P3" i="2"/>
  <c r="N29" i="2" s="1"/>
  <c r="K5" i="2"/>
  <c r="Q30" i="2" s="1"/>
  <c r="P21" i="2"/>
  <c r="K23" i="2"/>
  <c r="N17" i="2"/>
  <c r="K21" i="2"/>
  <c r="M11" i="2"/>
  <c r="M23" i="2"/>
  <c r="L17" i="2"/>
  <c r="Q21" i="2"/>
  <c r="O15" i="2"/>
  <c r="M30" i="2" s="1"/>
  <c r="R16" i="2"/>
  <c r="O9" i="2"/>
  <c r="R10" i="2"/>
  <c r="O3" i="2"/>
  <c r="M29" i="2" s="1"/>
  <c r="R4" i="2"/>
  <c r="X29" i="2" s="1"/>
  <c r="O21" i="2"/>
  <c r="R22" i="2"/>
  <c r="K9" i="2"/>
  <c r="N23" i="2"/>
  <c r="R9" i="2"/>
  <c r="M5" i="2"/>
  <c r="S30" i="2" s="1"/>
  <c r="L11" i="2"/>
  <c r="L5" i="2"/>
  <c r="R30" i="2" s="1"/>
  <c r="N15" i="2"/>
  <c r="L30" i="2" s="1"/>
  <c r="Q16" i="2"/>
  <c r="N9" i="2"/>
  <c r="Q10" i="2"/>
  <c r="N3" i="2"/>
  <c r="L29" i="2" s="1"/>
  <c r="Q4" i="2"/>
  <c r="W29" i="2" s="1"/>
  <c r="N21" i="2"/>
  <c r="Q22" i="2"/>
  <c r="N11" i="2"/>
  <c r="N5" i="2"/>
  <c r="T30" i="2" s="1"/>
  <c r="R15" i="2"/>
  <c r="P30" i="2" s="1"/>
  <c r="R3" i="2"/>
  <c r="P29" i="2" s="1"/>
  <c r="Q15" i="2"/>
  <c r="O30" i="2" s="1"/>
  <c r="Q3" i="2"/>
  <c r="O29" i="2" s="1"/>
  <c r="M15" i="2"/>
  <c r="K30" i="2" s="1"/>
  <c r="P16" i="2"/>
  <c r="M9" i="2"/>
  <c r="P10" i="2"/>
  <c r="M3" i="2"/>
  <c r="K29" i="2" s="1"/>
  <c r="P4" i="2"/>
  <c r="V29" i="2" s="1"/>
  <c r="M21" i="2"/>
  <c r="P22" i="2"/>
  <c r="L15" i="2"/>
  <c r="J30" i="2" s="1"/>
  <c r="L9" i="2"/>
  <c r="L21" i="2"/>
  <c r="R17" i="2"/>
  <c r="N16" i="2"/>
  <c r="R11" i="2"/>
  <c r="N10" i="2"/>
  <c r="R5" i="2"/>
  <c r="X30" i="2" s="1"/>
  <c r="N4" i="2"/>
  <c r="T29" i="2" s="1"/>
  <c r="R23" i="2"/>
  <c r="N22" i="2"/>
  <c r="O16" i="2"/>
  <c r="O10" i="2"/>
  <c r="O4" i="2"/>
  <c r="U29" i="2" s="1"/>
  <c r="O22" i="2"/>
  <c r="Q17" i="2"/>
  <c r="M16" i="2"/>
  <c r="Q11" i="2"/>
  <c r="M10" i="2"/>
  <c r="Q5" i="2"/>
  <c r="W30" i="2" s="1"/>
  <c r="M4" i="2"/>
  <c r="S29" i="2" s="1"/>
  <c r="Q23" i="2"/>
  <c r="M22" i="2"/>
  <c r="P17" i="2"/>
  <c r="L16" i="2"/>
  <c r="L10" i="2"/>
  <c r="P5" i="2"/>
  <c r="V30" i="2" s="1"/>
  <c r="L4" i="2"/>
  <c r="R29" i="2" s="1"/>
  <c r="P23" i="2"/>
  <c r="L22" i="2"/>
  <c r="O17" i="2"/>
  <c r="K16" i="2"/>
  <c r="O11" i="2"/>
  <c r="K10" i="2"/>
  <c r="O5" i="2"/>
  <c r="U30" i="2" s="1"/>
  <c r="K4" i="2"/>
  <c r="Q29" i="2" s="1"/>
  <c r="O23" i="2"/>
</calcChain>
</file>

<file path=xl/sharedStrings.xml><?xml version="1.0" encoding="utf-8"?>
<sst xmlns="http://schemas.openxmlformats.org/spreadsheetml/2006/main" count="151" uniqueCount="44">
  <si>
    <t>atenuador</t>
  </si>
  <si>
    <t>exp_depth</t>
  </si>
  <si>
    <t>amp_mean</t>
  </si>
  <si>
    <t>amp_std</t>
  </si>
  <si>
    <t>error_mean</t>
  </si>
  <si>
    <t>error_std</t>
  </si>
  <si>
    <t>Sem filtro</t>
  </si>
  <si>
    <t>Fume 1</t>
  </si>
  <si>
    <t>Fume 2</t>
  </si>
  <si>
    <t>Pelicula 1</t>
  </si>
  <si>
    <t>Pelicula 2</t>
  </si>
  <si>
    <t>Pelicula 3</t>
  </si>
  <si>
    <t>Pelicula 4</t>
  </si>
  <si>
    <t>Pelicula 5</t>
  </si>
  <si>
    <t>a</t>
  </si>
  <si>
    <t>conc</t>
  </si>
  <si>
    <t>Amp Média</t>
  </si>
  <si>
    <t>Amp Std</t>
  </si>
  <si>
    <t>Error Mean</t>
  </si>
  <si>
    <t>Error Std</t>
  </si>
  <si>
    <t>Sem filtro-1013</t>
  </si>
  <si>
    <t>Fume 1-1013</t>
  </si>
  <si>
    <t>Fume 2-1013</t>
  </si>
  <si>
    <t>Pelicula 1-1013</t>
  </si>
  <si>
    <t>Pelicula 2-1013</t>
  </si>
  <si>
    <t>Pelicula 3-1013</t>
  </si>
  <si>
    <t>Pelicula 4-1013</t>
  </si>
  <si>
    <t>Pelicula 5-1013</t>
  </si>
  <si>
    <t>Sem filtro-3009</t>
  </si>
  <si>
    <t>Fume 1-3009</t>
  </si>
  <si>
    <t>Fume 2-3009</t>
  </si>
  <si>
    <t>Pelicula 1-3009</t>
  </si>
  <si>
    <t>Pelicula 2-3009</t>
  </si>
  <si>
    <t>Pelicula 3-3009</t>
  </si>
  <si>
    <t>Pelicula 4-3009</t>
  </si>
  <si>
    <t>Pelicula 5-3009</t>
  </si>
  <si>
    <t>Sem filtro-4834</t>
  </si>
  <si>
    <t>Fume 1-4834</t>
  </si>
  <si>
    <t>Fume 2-4834</t>
  </si>
  <si>
    <t>Pelicula 1-4834</t>
  </si>
  <si>
    <t>Pelicula 2-4834</t>
  </si>
  <si>
    <t>Pelicula 3-4834</t>
  </si>
  <si>
    <t>Pelicula 4-4834</t>
  </si>
  <si>
    <t>Pelicula 5-4834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</si>
</sst>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Base!$I$28</c:f>
              <c:strCache>
                <c:ptCount val="1"/>
                <c:pt idx="0">
                  <c:v>Sem filtro-1013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Base!$I$29</c:f>
              <c:numCache>
                <c:formatCode>General</c:formatCode>
                <c:ptCount val="1"/>
                <c:pt idx="0">
                  <c:v>39.89</c:v>
                </c:pt>
              </c:numCache>
            </c:numRef>
          </c:xVal>
          <c:yVal>
            <c:numRef>
              <c:f>Base!$I$30</c:f>
              <c:numCache>
                <c:formatCode>General</c:formatCode>
                <c:ptCount val="1"/>
                <c:pt idx="0">
                  <c:v>2456.1999999999998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7-4451-9299-6CA323D22487}"/>
            </c:ext>
          </c:extLst>
        </c:ser>
        <c:ser>
          <c:idx val="2"/>
          <c:order val="1"/>
          <c:tx>
            <c:strRef>
              <c:f>Base!$J$28</c:f>
              <c:strCache>
                <c:ptCount val="1"/>
                <c:pt idx="0">
                  <c:v>Fume 1-1013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Base!$J$29</c:f>
              <c:numCache>
                <c:formatCode>General</c:formatCode>
                <c:ptCount val="1"/>
                <c:pt idx="0">
                  <c:v>31.44</c:v>
                </c:pt>
              </c:numCache>
            </c:numRef>
          </c:xVal>
          <c:yVal>
            <c:numRef>
              <c:f>Base!$J$30</c:f>
              <c:numCache>
                <c:formatCode>General</c:formatCode>
                <c:ptCount val="1"/>
                <c:pt idx="0">
                  <c:v>637.80000000000007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7-4451-9299-6CA323D22487}"/>
            </c:ext>
          </c:extLst>
        </c:ser>
        <c:ser>
          <c:idx val="3"/>
          <c:order val="2"/>
          <c:tx>
            <c:strRef>
              <c:f>Base!$K$28</c:f>
              <c:strCache>
                <c:ptCount val="1"/>
                <c:pt idx="0">
                  <c:v>Fume 2-1013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Base!$K$29</c:f>
              <c:numCache>
                <c:formatCode>General</c:formatCode>
                <c:ptCount val="1"/>
                <c:pt idx="0">
                  <c:v>32.699999999999996</c:v>
                </c:pt>
              </c:numCache>
            </c:numRef>
          </c:xVal>
          <c:yVal>
            <c:numRef>
              <c:f>Base!$K$30</c:f>
              <c:numCache>
                <c:formatCode>General</c:formatCode>
                <c:ptCount val="1"/>
                <c:pt idx="0">
                  <c:v>655.30000000000007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7-4451-9299-6CA323D22487}"/>
            </c:ext>
          </c:extLst>
        </c:ser>
        <c:ser>
          <c:idx val="4"/>
          <c:order val="3"/>
          <c:tx>
            <c:strRef>
              <c:f>Base!$L$28</c:f>
              <c:strCache>
                <c:ptCount val="1"/>
                <c:pt idx="0">
                  <c:v>Pelicula 1-1013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Base!$L$29</c:f>
              <c:numCache>
                <c:formatCode>General</c:formatCode>
                <c:ptCount val="1"/>
                <c:pt idx="0">
                  <c:v>363.65999999999997</c:v>
                </c:pt>
              </c:numCache>
            </c:numRef>
          </c:xVal>
          <c:yVal>
            <c:numRef>
              <c:f>Base!$L$30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7-4451-9299-6CA323D22487}"/>
            </c:ext>
          </c:extLst>
        </c:ser>
        <c:ser>
          <c:idx val="5"/>
          <c:order val="4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A7-4451-9299-6CA323D22487}"/>
            </c:ext>
          </c:extLst>
        </c:ser>
        <c:ser>
          <c:idx val="6"/>
          <c:order val="5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A7-4451-9299-6CA323D22487}"/>
            </c:ext>
          </c:extLst>
        </c:ser>
        <c:ser>
          <c:idx val="7"/>
          <c:order val="6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A7-4451-9299-6CA323D22487}"/>
            </c:ext>
          </c:extLst>
        </c:ser>
        <c:ser>
          <c:idx val="9"/>
          <c:order val="7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A7-4451-9299-6CA323D22487}"/>
            </c:ext>
          </c:extLst>
        </c:ser>
        <c:ser>
          <c:idx val="10"/>
          <c:order val="8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A7-4451-9299-6CA323D22487}"/>
            </c:ext>
          </c:extLst>
        </c:ser>
        <c:ser>
          <c:idx val="11"/>
          <c:order val="9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A7-4451-9299-6CA323D22487}"/>
            </c:ext>
          </c:extLst>
        </c:ser>
        <c:ser>
          <c:idx val="12"/>
          <c:order val="10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AA7-4451-9299-6CA323D22487}"/>
              </c:ext>
            </c:extLst>
          </c:dPt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A7-4451-9299-6CA323D22487}"/>
            </c:ext>
          </c:extLst>
        </c:ser>
        <c:ser>
          <c:idx val="13"/>
          <c:order val="11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A7-4451-9299-6CA323D22487}"/>
            </c:ext>
          </c:extLst>
        </c:ser>
        <c:ser>
          <c:idx val="14"/>
          <c:order val="12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9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A7-4451-9299-6CA323D22487}"/>
            </c:ext>
          </c:extLst>
        </c:ser>
        <c:ser>
          <c:idx val="15"/>
          <c:order val="13"/>
          <c:tx>
            <c:strRef>
              <c:f>Base!#REF!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Base!#REF!</c:f>
            </c:numRef>
          </c:xVal>
          <c:yVal>
            <c:numRef>
              <c:f>Base!#REF!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A7-4451-9299-6CA323D2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46367"/>
        <c:axId val="1015136575"/>
      </c:scatterChart>
      <c:valAx>
        <c:axId val="118874636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136575"/>
        <c:crosses val="autoZero"/>
        <c:crossBetween val="midCat"/>
      </c:valAx>
      <c:valAx>
        <c:axId val="1015136575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74636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Base!$N$20</c:f>
              <c:strCache>
                <c:ptCount val="1"/>
                <c:pt idx="0">
                  <c:v>Pelicula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Base!$J$21:$J$23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Base!$N$21:$N$23</c:f>
              <c:numCache>
                <c:formatCode>General</c:formatCode>
                <c:ptCount val="3"/>
                <c:pt idx="0">
                  <c:v>22.200000000000003</c:v>
                </c:pt>
                <c:pt idx="1">
                  <c:v>35.300000000000004</c:v>
                </c:pt>
                <c:pt idx="2">
                  <c:v>35.1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D-4F21-8A71-4D7C1A35CA3A}"/>
            </c:ext>
          </c:extLst>
        </c:ser>
        <c:ser>
          <c:idx val="4"/>
          <c:order val="4"/>
          <c:tx>
            <c:strRef>
              <c:f>Base!$O$20</c:f>
              <c:strCache>
                <c:ptCount val="1"/>
                <c:pt idx="0">
                  <c:v>Pelicula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Base!$J$21:$J$23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Base!$O$21:$O$23</c:f>
              <c:numCache>
                <c:formatCode>General</c:formatCode>
                <c:ptCount val="3"/>
                <c:pt idx="0">
                  <c:v>23.900000000000002</c:v>
                </c:pt>
                <c:pt idx="1">
                  <c:v>39</c:v>
                </c:pt>
                <c:pt idx="2">
                  <c:v>36.300000000000004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1D-4F21-8A71-4D7C1A35CA3A}"/>
            </c:ext>
          </c:extLst>
        </c:ser>
        <c:ser>
          <c:idx val="5"/>
          <c:order val="5"/>
          <c:tx>
            <c:strRef>
              <c:f>Base!$P$20</c:f>
              <c:strCache>
                <c:ptCount val="1"/>
                <c:pt idx="0">
                  <c:v>Pelicula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Base!$J$21:$J$23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Base!$P$21:$P$23</c:f>
              <c:numCache>
                <c:formatCode>General</c:formatCode>
                <c:ptCount val="3"/>
                <c:pt idx="0">
                  <c:v>29.400000000000002</c:v>
                </c:pt>
                <c:pt idx="1">
                  <c:v>41.6</c:v>
                </c:pt>
                <c:pt idx="2">
                  <c:v>45.800000000000004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1D-4F21-8A71-4D7C1A35CA3A}"/>
            </c:ext>
          </c:extLst>
        </c:ser>
        <c:ser>
          <c:idx val="6"/>
          <c:order val="6"/>
          <c:tx>
            <c:strRef>
              <c:f>Base!$Q$20</c:f>
              <c:strCache>
                <c:ptCount val="1"/>
                <c:pt idx="0">
                  <c:v>Pelicula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Base!$J$21:$J$23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Base!$Q$21:$Q$23</c:f>
              <c:numCache>
                <c:formatCode>General</c:formatCode>
                <c:ptCount val="3"/>
                <c:pt idx="0">
                  <c:v>24.8</c:v>
                </c:pt>
                <c:pt idx="1">
                  <c:v>39.300000000000004</c:v>
                </c:pt>
                <c:pt idx="2">
                  <c:v>43.300000000000004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1D-4F21-8A71-4D7C1A35CA3A}"/>
            </c:ext>
          </c:extLst>
        </c:ser>
        <c:ser>
          <c:idx val="7"/>
          <c:order val="7"/>
          <c:tx>
            <c:strRef>
              <c:f>Base!$R$20</c:f>
              <c:strCache>
                <c:ptCount val="1"/>
                <c:pt idx="0">
                  <c:v>Pelicula 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Base!$J$21:$J$23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Base!$R$21:$R$23</c:f>
              <c:numCache>
                <c:formatCode>General</c:formatCode>
                <c:ptCount val="3"/>
                <c:pt idx="0">
                  <c:v>21</c:v>
                </c:pt>
                <c:pt idx="1">
                  <c:v>37.9</c:v>
                </c:pt>
                <c:pt idx="2">
                  <c:v>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1D-4F21-8A71-4D7C1A35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03743"/>
        <c:axId val="914748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Base!$K$20</c15:sqref>
                        </c15:formulaRef>
                      </c:ext>
                    </c:extLst>
                    <c:strCache>
                      <c:ptCount val="1"/>
                      <c:pt idx="0">
                        <c:v>Sem filtro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Base!$J$21:$J$23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Base!$K$21:$K$23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633.5</c:v>
                      </c:pt>
                      <c:pt idx="1">
                        <c:v>552.20000000000005</c:v>
                      </c:pt>
                      <c:pt idx="2">
                        <c:v>1894.8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11D-4F21-8A71-4D7C1A35CA3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Base!$L$20</c15:sqref>
                        </c15:formulaRef>
                      </c:ext>
                    </c:extLst>
                    <c:strCache>
                      <c:ptCount val="1"/>
                      <c:pt idx="0">
                        <c:v>Fume 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Base!$J$21:$J$23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Base!$L$21:$L$23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366.5</c:v>
                      </c:pt>
                      <c:pt idx="1">
                        <c:v>668.1</c:v>
                      </c:pt>
                      <c:pt idx="2">
                        <c:v>1989.6999999999998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1D-4F21-8A71-4D7C1A35CA3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Base!$M$20</c15:sqref>
                        </c15:formulaRef>
                      </c:ext>
                    </c:extLst>
                    <c:strCache>
                      <c:ptCount val="1"/>
                      <c:pt idx="0">
                        <c:v>Fume 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Base!$J$21:$J$23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Base!$M$21:$M$23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356</c:v>
                      </c:pt>
                      <c:pt idx="1">
                        <c:v>641.1</c:v>
                      </c:pt>
                      <c:pt idx="2">
                        <c:v>1955.3999999999999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1D-4F21-8A71-4D7C1A35CA3A}"/>
                  </c:ext>
                </c:extLst>
              </c15:ser>
            </c15:filteredScatterSeries>
          </c:ext>
        </c:extLst>
      </c:scatterChart>
      <c:valAx>
        <c:axId val="914703743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48383"/>
        <c:crosses val="autoZero"/>
        <c:crossBetween val="midCat"/>
        <c:majorUnit val="2000"/>
      </c:valAx>
      <c:valAx>
        <c:axId val="9147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0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Base!$N$14</c:f>
              <c:strCache>
                <c:ptCount val="1"/>
                <c:pt idx="0">
                  <c:v>Pelicula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Base!$J$15:$J$17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Base!$N$15:$N$17</c:f>
              <c:numCache>
                <c:formatCode>General</c:formatCode>
                <c:ptCount val="3"/>
                <c:pt idx="0">
                  <c:v>0.5</c:v>
                </c:pt>
                <c:pt idx="1">
                  <c:v>-8.9</c:v>
                </c:pt>
                <c:pt idx="2">
                  <c:v>-9.1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49-4691-BE38-D5B6D6ADE824}"/>
            </c:ext>
          </c:extLst>
        </c:ser>
        <c:ser>
          <c:idx val="4"/>
          <c:order val="4"/>
          <c:tx>
            <c:strRef>
              <c:f>Base!$O$14</c:f>
              <c:strCache>
                <c:ptCount val="1"/>
                <c:pt idx="0">
                  <c:v>Pelicula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Base!$J$15:$J$17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Base!$O$15:$O$17</c:f>
              <c:numCache>
                <c:formatCode>General</c:formatCode>
                <c:ptCount val="3"/>
                <c:pt idx="0">
                  <c:v>-8.9</c:v>
                </c:pt>
                <c:pt idx="1">
                  <c:v>-18.700000000000003</c:v>
                </c:pt>
                <c:pt idx="2">
                  <c:v>-27.200000000000003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9-4691-BE38-D5B6D6ADE824}"/>
            </c:ext>
          </c:extLst>
        </c:ser>
        <c:ser>
          <c:idx val="5"/>
          <c:order val="5"/>
          <c:tx>
            <c:strRef>
              <c:f>Base!$P$14</c:f>
              <c:strCache>
                <c:ptCount val="1"/>
                <c:pt idx="0">
                  <c:v>Pelicula 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Base!$J$15:$J$17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  <c:extLst xmlns:c15="http://schemas.microsoft.com/office/drawing/2012/chart"/>
            </c:numRef>
          </c:xVal>
          <c:yVal>
            <c:numRef>
              <c:f>Base!$P$15:$P$17</c:f>
              <c:numCache>
                <c:formatCode>General</c:formatCode>
                <c:ptCount val="3"/>
                <c:pt idx="0">
                  <c:v>-20.200000000000003</c:v>
                </c:pt>
                <c:pt idx="1">
                  <c:v>-23.400000000000002</c:v>
                </c:pt>
                <c:pt idx="2">
                  <c:v>-8.9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FE49-4691-BE38-D5B6D6ADE824}"/>
            </c:ext>
          </c:extLst>
        </c:ser>
        <c:ser>
          <c:idx val="6"/>
          <c:order val="6"/>
          <c:tx>
            <c:strRef>
              <c:f>Base!$Q$14</c:f>
              <c:strCache>
                <c:ptCount val="1"/>
                <c:pt idx="0">
                  <c:v>Pelicula 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Base!$J$15:$J$17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  <c:extLst xmlns:c15="http://schemas.microsoft.com/office/drawing/2012/chart"/>
            </c:numRef>
          </c:xVal>
          <c:yVal>
            <c:numRef>
              <c:f>Base!$Q$15:$Q$17</c:f>
              <c:numCache>
                <c:formatCode>General</c:formatCode>
                <c:ptCount val="3"/>
                <c:pt idx="0">
                  <c:v>0.79999999999999993</c:v>
                </c:pt>
                <c:pt idx="1">
                  <c:v>-16.400000000000002</c:v>
                </c:pt>
                <c:pt idx="2">
                  <c:v>-13.7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FE49-4691-BE38-D5B6D6ADE824}"/>
            </c:ext>
          </c:extLst>
        </c:ser>
        <c:ser>
          <c:idx val="7"/>
          <c:order val="7"/>
          <c:tx>
            <c:strRef>
              <c:f>Base!$R$14</c:f>
              <c:strCache>
                <c:ptCount val="1"/>
                <c:pt idx="0">
                  <c:v>Pelicula 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Base!$J$15:$J$17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Base!$R$15:$R$17</c:f>
              <c:numCache>
                <c:formatCode>General</c:formatCode>
                <c:ptCount val="3"/>
                <c:pt idx="0">
                  <c:v>3.4</c:v>
                </c:pt>
                <c:pt idx="1">
                  <c:v>-16.100000000000001</c:v>
                </c:pt>
                <c:pt idx="2">
                  <c:v>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9-4691-BE38-D5B6D6AD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03743"/>
        <c:axId val="914748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Base!$K$14</c15:sqref>
                        </c15:formulaRef>
                      </c:ext>
                    </c:extLst>
                    <c:strCache>
                      <c:ptCount val="1"/>
                      <c:pt idx="0">
                        <c:v>Sem filtro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Base!$J$15:$J$17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Base!$K$15:$K$17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2456.1999999999998</c:v>
                      </c:pt>
                      <c:pt idx="1">
                        <c:v>-786.2</c:v>
                      </c:pt>
                      <c:pt idx="2">
                        <c:v>-1401.1999999999998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9-4691-BE38-D5B6D6ADE82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Base!$L$14</c15:sqref>
                        </c15:formulaRef>
                      </c:ext>
                    </c:extLst>
                    <c:strCache>
                      <c:ptCount val="1"/>
                      <c:pt idx="0">
                        <c:v>Fume 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Base!$J$15:$J$17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Base!$L$15:$L$17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637.80000000000007</c:v>
                      </c:pt>
                      <c:pt idx="1">
                        <c:v>-523.1</c:v>
                      </c:pt>
                      <c:pt idx="2">
                        <c:v>-1557.3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9-4691-BE38-D5B6D6ADE82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Base!$M$14</c15:sqref>
                        </c15:formulaRef>
                      </c:ext>
                    </c:extLst>
                    <c:strCache>
                      <c:ptCount val="1"/>
                      <c:pt idx="0">
                        <c:v>Fume 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Base!$J$15:$J$17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Base!$M$15:$M$17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655.30000000000007</c:v>
                      </c:pt>
                      <c:pt idx="1">
                        <c:v>-628.9</c:v>
                      </c:pt>
                      <c:pt idx="2">
                        <c:v>-1512.1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9-4691-BE38-D5B6D6ADE824}"/>
                  </c:ext>
                </c:extLst>
              </c15:ser>
            </c15:filteredScatterSeries>
          </c:ext>
        </c:extLst>
      </c:scatterChart>
      <c:valAx>
        <c:axId val="914703743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48383"/>
        <c:crosses val="autoZero"/>
        <c:crossBetween val="midCat"/>
        <c:majorUnit val="2000"/>
      </c:valAx>
      <c:valAx>
        <c:axId val="91474838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0374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Base!$N$8</c:f>
              <c:strCache>
                <c:ptCount val="1"/>
                <c:pt idx="0">
                  <c:v>Pelicula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Base!$J$9:$J$11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Base!$N$9:$N$11</c:f>
              <c:numCache>
                <c:formatCode>General</c:formatCode>
                <c:ptCount val="3"/>
                <c:pt idx="0">
                  <c:v>159</c:v>
                </c:pt>
                <c:pt idx="1">
                  <c:v>86.84</c:v>
                </c:pt>
                <c:pt idx="2">
                  <c:v>31.07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F6-430A-8CAA-58FE47C77D4E}"/>
            </c:ext>
          </c:extLst>
        </c:ser>
        <c:ser>
          <c:idx val="4"/>
          <c:order val="4"/>
          <c:tx>
            <c:strRef>
              <c:f>Base!$O$8</c:f>
              <c:strCache>
                <c:ptCount val="1"/>
                <c:pt idx="0">
                  <c:v>Pelicula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Base!$J$9:$J$11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Base!$O$9:$O$11</c:f>
              <c:numCache>
                <c:formatCode>General</c:formatCode>
                <c:ptCount val="3"/>
                <c:pt idx="0">
                  <c:v>70.08</c:v>
                </c:pt>
                <c:pt idx="1">
                  <c:v>42.47</c:v>
                </c:pt>
                <c:pt idx="2">
                  <c:v>12.39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F6-430A-8CAA-58FE47C77D4E}"/>
            </c:ext>
          </c:extLst>
        </c:ser>
        <c:ser>
          <c:idx val="5"/>
          <c:order val="5"/>
          <c:tx>
            <c:strRef>
              <c:f>Base!$P$8</c:f>
              <c:strCache>
                <c:ptCount val="1"/>
                <c:pt idx="0">
                  <c:v>Pelicula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Base!$J$9:$J$11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Base!$P$9:$P$11</c:f>
              <c:numCache>
                <c:formatCode>General</c:formatCode>
                <c:ptCount val="3"/>
                <c:pt idx="0">
                  <c:v>60.14</c:v>
                </c:pt>
                <c:pt idx="1">
                  <c:v>5.59</c:v>
                </c:pt>
                <c:pt idx="2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F6-430A-8CAA-58FE47C77D4E}"/>
            </c:ext>
          </c:extLst>
        </c:ser>
        <c:ser>
          <c:idx val="6"/>
          <c:order val="6"/>
          <c:tx>
            <c:strRef>
              <c:f>Base!$Q$8</c:f>
              <c:strCache>
                <c:ptCount val="1"/>
                <c:pt idx="0">
                  <c:v>Pelicula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Base!$J$9:$J$11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Base!$Q$9:$Q$11</c:f>
              <c:numCache>
                <c:formatCode>General</c:formatCode>
                <c:ptCount val="3"/>
                <c:pt idx="0">
                  <c:v>19.62</c:v>
                </c:pt>
                <c:pt idx="1">
                  <c:v>7.66</c:v>
                </c:pt>
                <c:pt idx="2">
                  <c:v>2.8299999999999996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F6-430A-8CAA-58FE47C77D4E}"/>
            </c:ext>
          </c:extLst>
        </c:ser>
        <c:ser>
          <c:idx val="7"/>
          <c:order val="7"/>
          <c:tx>
            <c:strRef>
              <c:f>Base!$R$8</c:f>
              <c:strCache>
                <c:ptCount val="1"/>
                <c:pt idx="0">
                  <c:v>Pelicula 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Base!$J$9:$J$11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Base!$R$9:$R$11</c:f>
              <c:numCache>
                <c:formatCode>General</c:formatCode>
                <c:ptCount val="3"/>
                <c:pt idx="0">
                  <c:v>69.210000000000008</c:v>
                </c:pt>
                <c:pt idx="1">
                  <c:v>19.55</c:v>
                </c:pt>
                <c:pt idx="2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F6-430A-8CAA-58FE47C7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03743"/>
        <c:axId val="914748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Base!$K$8</c15:sqref>
                        </c15:formulaRef>
                      </c:ext>
                    </c:extLst>
                    <c:strCache>
                      <c:ptCount val="1"/>
                      <c:pt idx="0">
                        <c:v>Sem filtro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Base!$J$9:$J$11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Base!$K$9:$K$11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129.92999999999998</c:v>
                      </c:pt>
                      <c:pt idx="1">
                        <c:v>116.4</c:v>
                      </c:pt>
                      <c:pt idx="2">
                        <c:v>213.7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EF6-430A-8CAA-58FE47C77D4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Base!$L$8</c15:sqref>
                        </c15:formulaRef>
                      </c:ext>
                    </c:extLst>
                    <c:strCache>
                      <c:ptCount val="1"/>
                      <c:pt idx="0">
                        <c:v>Fume 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Base!$J$9:$J$11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Base!$L$9:$L$11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85.22</c:v>
                      </c:pt>
                      <c:pt idx="1">
                        <c:v>273.14999999999998</c:v>
                      </c:pt>
                      <c:pt idx="2">
                        <c:v>218.23999999999998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EF6-430A-8CAA-58FE47C77D4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Base!$M$8</c15:sqref>
                        </c15:formulaRef>
                      </c:ext>
                    </c:extLst>
                    <c:strCache>
                      <c:ptCount val="1"/>
                      <c:pt idx="0">
                        <c:v>Fume 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Base!$J$9:$J$11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93.08</c:v>
                      </c:pt>
                      <c:pt idx="1">
                        <c:v>227.14</c:v>
                      </c:pt>
                      <c:pt idx="2">
                        <c:v>225.29999999999998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EF6-430A-8CAA-58FE47C77D4E}"/>
                  </c:ext>
                </c:extLst>
              </c15:ser>
            </c15:filteredScatterSeries>
          </c:ext>
        </c:extLst>
      </c:scatterChart>
      <c:valAx>
        <c:axId val="914703743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48383"/>
        <c:crosses val="autoZero"/>
        <c:crossBetween val="midCat"/>
        <c:majorUnit val="2000"/>
      </c:valAx>
      <c:valAx>
        <c:axId val="914748383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0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Base!$N$2</c:f>
              <c:strCache>
                <c:ptCount val="1"/>
                <c:pt idx="0">
                  <c:v>Pelicula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Base!$J$3:$J$5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Base!$N$3:$N$5</c:f>
              <c:numCache>
                <c:formatCode>General</c:formatCode>
                <c:ptCount val="3"/>
                <c:pt idx="0">
                  <c:v>363.65999999999997</c:v>
                </c:pt>
                <c:pt idx="1">
                  <c:v>130.04</c:v>
                </c:pt>
                <c:pt idx="2">
                  <c:v>43.46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F-47B0-BB58-48D698927B0B}"/>
            </c:ext>
          </c:extLst>
        </c:ser>
        <c:ser>
          <c:idx val="4"/>
          <c:order val="4"/>
          <c:tx>
            <c:strRef>
              <c:f>Base!$O$2</c:f>
              <c:strCache>
                <c:ptCount val="1"/>
                <c:pt idx="0">
                  <c:v>Pelicula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Base!$J$3:$J$5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Base!$O$3:$O$5</c:f>
              <c:numCache>
                <c:formatCode>General</c:formatCode>
                <c:ptCount val="3"/>
                <c:pt idx="0">
                  <c:v>137.75</c:v>
                </c:pt>
                <c:pt idx="1">
                  <c:v>59.15</c:v>
                </c:pt>
                <c:pt idx="2">
                  <c:v>17.55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9F-47B0-BB58-48D698927B0B}"/>
            </c:ext>
          </c:extLst>
        </c:ser>
        <c:ser>
          <c:idx val="5"/>
          <c:order val="5"/>
          <c:tx>
            <c:strRef>
              <c:f>Base!$P$2</c:f>
              <c:strCache>
                <c:ptCount val="1"/>
                <c:pt idx="0">
                  <c:v>Pelicula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Base!$J$3:$J$5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Base!$P$3:$P$5</c:f>
              <c:numCache>
                <c:formatCode>General</c:formatCode>
                <c:ptCount val="3"/>
                <c:pt idx="0">
                  <c:v>39.089999999999996</c:v>
                </c:pt>
                <c:pt idx="1">
                  <c:v>7.12</c:v>
                </c:pt>
                <c:pt idx="2">
                  <c:v>2.9499999999999997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9F-47B0-BB58-48D698927B0B}"/>
            </c:ext>
          </c:extLst>
        </c:ser>
        <c:ser>
          <c:idx val="6"/>
          <c:order val="6"/>
          <c:tx>
            <c:strRef>
              <c:f>Base!$Q$2</c:f>
              <c:strCache>
                <c:ptCount val="1"/>
                <c:pt idx="0">
                  <c:v>Pelicula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Base!$J$3:$J$5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Base!$Q$3:$Q$5</c:f>
              <c:numCache>
                <c:formatCode>General</c:formatCode>
                <c:ptCount val="3"/>
                <c:pt idx="0">
                  <c:v>35.309999999999995</c:v>
                </c:pt>
                <c:pt idx="1">
                  <c:v>10.78</c:v>
                </c:pt>
                <c:pt idx="2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9F-47B0-BB58-48D698927B0B}"/>
            </c:ext>
          </c:extLst>
        </c:ser>
        <c:ser>
          <c:idx val="7"/>
          <c:order val="7"/>
          <c:tx>
            <c:strRef>
              <c:f>Base!$R$2</c:f>
              <c:strCache>
                <c:ptCount val="1"/>
                <c:pt idx="0">
                  <c:v>Pelicula 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Base!$J$3:$J$5</c:f>
              <c:numCache>
                <c:formatCode>General</c:formatCode>
                <c:ptCount val="3"/>
                <c:pt idx="0">
                  <c:v>1013</c:v>
                </c:pt>
                <c:pt idx="1">
                  <c:v>3009</c:v>
                </c:pt>
                <c:pt idx="2">
                  <c:v>4834</c:v>
                </c:pt>
              </c:numCache>
            </c:numRef>
          </c:xVal>
          <c:yVal>
            <c:numRef>
              <c:f>Base!$R$3:$R$5</c:f>
              <c:numCache>
                <c:formatCode>General</c:formatCode>
                <c:ptCount val="3"/>
                <c:pt idx="0">
                  <c:v>110.91000000000001</c:v>
                </c:pt>
                <c:pt idx="1">
                  <c:v>24.700000000000003</c:v>
                </c:pt>
                <c:pt idx="2">
                  <c:v>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9F-47B0-BB58-48D69892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03743"/>
        <c:axId val="914748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Base!$K$2</c15:sqref>
                        </c15:formulaRef>
                      </c:ext>
                    </c:extLst>
                    <c:strCache>
                      <c:ptCount val="1"/>
                      <c:pt idx="0">
                        <c:v>Sem filtro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Base!$J$3:$J$5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Base!$K$3:$K$5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39.89</c:v>
                      </c:pt>
                      <c:pt idx="1">
                        <c:v>25.94</c:v>
                      </c:pt>
                      <c:pt idx="2">
                        <c:v>66.42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69F-47B0-BB58-48D698927B0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Base!$L$2</c15:sqref>
                        </c15:formulaRef>
                      </c:ext>
                    </c:extLst>
                    <c:strCache>
                      <c:ptCount val="1"/>
                      <c:pt idx="0">
                        <c:v>Fume 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Base!$J$3:$J$5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Base!$L$3:$L$5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31.44</c:v>
                      </c:pt>
                      <c:pt idx="1">
                        <c:v>94.410000000000011</c:v>
                      </c:pt>
                      <c:pt idx="2">
                        <c:v>94.98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69F-47B0-BB58-48D698927B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Base!$M$2</c15:sqref>
                        </c15:formulaRef>
                      </c:ext>
                    </c:extLst>
                    <c:strCache>
                      <c:ptCount val="1"/>
                      <c:pt idx="0">
                        <c:v>Fume 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Base!$J$3:$J$5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1013</c:v>
                      </c:pt>
                      <c:pt idx="1">
                        <c:v>3009</c:v>
                      </c:pt>
                      <c:pt idx="2">
                        <c:v>4834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Base!$M$3:$M$5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32.699999999999996</c:v>
                      </c:pt>
                      <c:pt idx="1">
                        <c:v>58.98</c:v>
                      </c:pt>
                      <c:pt idx="2">
                        <c:v>91.95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69F-47B0-BB58-48D698927B0B}"/>
                  </c:ext>
                </c:extLst>
              </c15:ser>
            </c15:filteredScatterSeries>
          </c:ext>
        </c:extLst>
      </c:scatterChart>
      <c:valAx>
        <c:axId val="914703743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48383"/>
        <c:crosses val="autoZero"/>
        <c:crossBetween val="midCat"/>
        <c:majorUnit val="2000"/>
      </c:valAx>
      <c:valAx>
        <c:axId val="914748383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0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F6D1F3-5684-4347-BA4C-535F0516ACC5}">
  <sheetPr/>
  <sheetViews>
    <sheetView zoomScale="9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CA8FB3-7CBC-43DA-B4A4-5BF094AD62D4}">
  <sheetPr/>
  <sheetViews>
    <sheetView tabSelected="1" zoomScale="11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BBFDEE-B158-4348-98AC-2FAC07462346}">
  <sheetPr/>
  <sheetViews>
    <sheetView zoomScale="11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73D28F-F069-4D73-AE17-213CB01A67D0}">
  <sheetPr/>
  <sheetViews>
    <sheetView zoomScale="9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24BC4C-9167-443C-A852-5A60341763D2}">
  <sheetPr/>
  <sheetViews>
    <sheetView zoomScale="9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5263" cy="59997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7C903F-3C45-4423-B7B7-CFC4EEE3F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80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F2A5DC-5668-4A2C-B094-27A15D283F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80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45264-8572-4B76-9618-82D87651F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2818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F56444-6DB0-4085-B537-36FAAE308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2818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8E86DF-5903-4482-B6C4-935F6EC6CD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C3DD-1AED-42B5-B783-C4EC5211CBA4}">
  <dimension ref="A1:AG30"/>
  <sheetViews>
    <sheetView zoomScale="85" zoomScaleNormal="85" workbookViewId="0">
      <selection activeCell="AG30" sqref="AG30"/>
    </sheetView>
  </sheetViews>
  <sheetFormatPr defaultRowHeight="14.4" x14ac:dyDescent="0.3"/>
  <sheetData>
    <row r="1" spans="1:27" x14ac:dyDescent="0.3">
      <c r="A1" t="s">
        <v>14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3</v>
      </c>
      <c r="G1" s="1" t="s">
        <v>4</v>
      </c>
      <c r="H1" s="1" t="s">
        <v>5</v>
      </c>
      <c r="J1" s="2" t="s">
        <v>16</v>
      </c>
      <c r="K1" s="2"/>
      <c r="L1" s="2"/>
      <c r="M1" s="2"/>
      <c r="N1" s="2"/>
      <c r="O1" s="2"/>
      <c r="P1" s="2"/>
      <c r="Q1" s="2"/>
      <c r="R1" s="2"/>
      <c r="V1" s="3" t="s">
        <v>0</v>
      </c>
      <c r="W1" s="3" t="s">
        <v>1</v>
      </c>
      <c r="X1" s="3" t="s">
        <v>2</v>
      </c>
      <c r="Y1" s="3" t="s">
        <v>3</v>
      </c>
      <c r="Z1" s="3" t="s">
        <v>4</v>
      </c>
      <c r="AA1" s="3" t="s">
        <v>5</v>
      </c>
    </row>
    <row r="2" spans="1:27" x14ac:dyDescent="0.3">
      <c r="A2" s="1">
        <v>0</v>
      </c>
      <c r="B2" t="s">
        <v>6</v>
      </c>
      <c r="C2">
        <v>1013</v>
      </c>
      <c r="D2" t="str">
        <f>_xlfn.CONCAT(B2,"-",C2)</f>
        <v>Sem filtro-1013</v>
      </c>
      <c r="E2">
        <v>39.882198333740227</v>
      </c>
      <c r="F2">
        <v>129.9226989746094</v>
      </c>
      <c r="G2">
        <v>2.4561574459075932</v>
      </c>
      <c r="H2">
        <v>0.63347840309143066</v>
      </c>
      <c r="J2" s="1" t="s">
        <v>1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U2" s="3">
        <v>0</v>
      </c>
      <c r="V2" t="s">
        <v>9</v>
      </c>
      <c r="W2">
        <v>1013</v>
      </c>
      <c r="X2">
        <v>363.6573486328125</v>
      </c>
      <c r="Y2">
        <v>158.99200439453119</v>
      </c>
      <c r="Z2">
        <v>4.7898621414788067E-4</v>
      </c>
      <c r="AA2">
        <v>2.210308983922005E-2</v>
      </c>
    </row>
    <row r="3" spans="1:27" x14ac:dyDescent="0.3">
      <c r="A3" s="1">
        <v>1</v>
      </c>
      <c r="B3" t="s">
        <v>7</v>
      </c>
      <c r="C3">
        <v>1013</v>
      </c>
      <c r="D3" t="str">
        <f t="shared" ref="D3:D25" si="0">_xlfn.CONCAT(B3,"-",C3)</f>
        <v>Fume 1-1013</v>
      </c>
      <c r="E3">
        <v>31.438375473022461</v>
      </c>
      <c r="F3">
        <v>85.211082458496094</v>
      </c>
      <c r="G3">
        <v>0.63773316144943237</v>
      </c>
      <c r="H3">
        <v>0.36640995740890497</v>
      </c>
      <c r="J3">
        <v>1013</v>
      </c>
      <c r="K3" s="5">
        <f>ROUNDUP(VLOOKUP(_xlfn.CONCAT(K$2,"-",$J3),$D:$H,2,0),2)</f>
        <v>39.89</v>
      </c>
      <c r="L3" s="5">
        <f>ROUNDUP(VLOOKUP(_xlfn.CONCAT(L$2,"-",$J3),$D:$H,2,0),2)</f>
        <v>31.44</v>
      </c>
      <c r="M3" s="5">
        <f>ROUNDUP(VLOOKUP(_xlfn.CONCAT(M$2,"-",$J3),$D:$H,2,0),2)</f>
        <v>32.699999999999996</v>
      </c>
      <c r="N3" s="5">
        <f>ROUNDUP(VLOOKUP(_xlfn.CONCAT(N$2,"-",$J3),$D:$H,2,0),2)</f>
        <v>363.65999999999997</v>
      </c>
      <c r="O3" s="5">
        <f>ROUNDUP(VLOOKUP(_xlfn.CONCAT(O$2,"-",$J3),$D:$H,2,0),2)</f>
        <v>137.75</v>
      </c>
      <c r="P3" s="5">
        <f>ROUNDUP(VLOOKUP(_xlfn.CONCAT(P$2,"-",$J3),$D:$H,2,0),2)</f>
        <v>39.089999999999996</v>
      </c>
      <c r="Q3" s="5">
        <f>ROUNDUP(VLOOKUP(_xlfn.CONCAT(Q$2,"-",$J3),$D:$H,2,0),2)</f>
        <v>35.309999999999995</v>
      </c>
      <c r="R3" s="5">
        <f>ROUNDUP(VLOOKUP(_xlfn.CONCAT(R$2,"-",$J3),$D:$H,2,0),2)</f>
        <v>110.91000000000001</v>
      </c>
      <c r="U3" s="3">
        <v>1</v>
      </c>
      <c r="V3" t="s">
        <v>10</v>
      </c>
      <c r="W3">
        <v>1013</v>
      </c>
      <c r="X3">
        <v>137.74366760253909</v>
      </c>
      <c r="Y3">
        <v>70.077392578125</v>
      </c>
      <c r="Z3">
        <v>-8.8202841579914093E-3</v>
      </c>
      <c r="AA3">
        <v>2.3858927190303799E-2</v>
      </c>
    </row>
    <row r="4" spans="1:27" x14ac:dyDescent="0.3">
      <c r="A4" s="1">
        <v>2</v>
      </c>
      <c r="B4" t="s">
        <v>8</v>
      </c>
      <c r="C4">
        <v>1013</v>
      </c>
      <c r="D4" t="str">
        <f t="shared" si="0"/>
        <v>Fume 2-1013</v>
      </c>
      <c r="E4">
        <v>32.693233489990227</v>
      </c>
      <c r="F4">
        <v>93.074745178222656</v>
      </c>
      <c r="G4">
        <v>0.65525352954864502</v>
      </c>
      <c r="H4">
        <v>0.35592809319496149</v>
      </c>
      <c r="J4">
        <v>3009</v>
      </c>
      <c r="K4" s="7">
        <f>ROUNDUP(VLOOKUP(_xlfn.CONCAT(K$2,"-",$J4),$D:$H,2,0),2)</f>
        <v>25.94</v>
      </c>
      <c r="L4" s="7">
        <f>ROUNDUP(VLOOKUP(_xlfn.CONCAT(L$2,"-",$J4),$D:$H,2,0),2)</f>
        <v>94.410000000000011</v>
      </c>
      <c r="M4" s="7">
        <f>ROUNDUP(VLOOKUP(_xlfn.CONCAT(M$2,"-",$J4),$D:$H,2,0),2)</f>
        <v>58.98</v>
      </c>
      <c r="N4" s="7">
        <f>ROUNDUP(VLOOKUP(_xlfn.CONCAT(N$2,"-",$J4),$D:$H,2,0),2)</f>
        <v>130.04</v>
      </c>
      <c r="O4" s="7">
        <f>ROUNDUP(VLOOKUP(_xlfn.CONCAT(O$2,"-",$J4),$D:$H,2,0),2)</f>
        <v>59.15</v>
      </c>
      <c r="P4" s="7">
        <f>ROUNDUP(VLOOKUP(_xlfn.CONCAT(P$2,"-",$J4),$D:$H,2,0),2)</f>
        <v>7.12</v>
      </c>
      <c r="Q4" s="7">
        <f>ROUNDUP(VLOOKUP(_xlfn.CONCAT(Q$2,"-",$J4),$D:$H,2,0),2)</f>
        <v>10.78</v>
      </c>
      <c r="R4" s="7">
        <f>ROUNDUP(VLOOKUP(_xlfn.CONCAT(R$2,"-",$J4),$D:$H,2,0),2)</f>
        <v>24.700000000000003</v>
      </c>
      <c r="U4" s="3">
        <v>2</v>
      </c>
      <c r="V4" t="s">
        <v>11</v>
      </c>
      <c r="W4">
        <v>1013</v>
      </c>
      <c r="X4">
        <v>39.088253021240227</v>
      </c>
      <c r="Y4">
        <v>60.137485504150391</v>
      </c>
      <c r="Z4">
        <v>-2.0143436267971989E-2</v>
      </c>
      <c r="AA4">
        <v>2.9336296021938321E-2</v>
      </c>
    </row>
    <row r="5" spans="1:27" x14ac:dyDescent="0.3">
      <c r="A5" s="1">
        <v>3</v>
      </c>
      <c r="B5" t="s">
        <v>9</v>
      </c>
      <c r="C5">
        <v>1013</v>
      </c>
      <c r="D5" t="str">
        <f t="shared" si="0"/>
        <v>Pelicula 1-1013</v>
      </c>
      <c r="E5">
        <v>363.6573486328125</v>
      </c>
      <c r="F5">
        <v>158.99200439453119</v>
      </c>
      <c r="G5">
        <v>4.7898621414788067E-4</v>
      </c>
      <c r="H5">
        <v>2.210308983922005E-2</v>
      </c>
      <c r="J5">
        <v>4834</v>
      </c>
      <c r="K5" s="9">
        <f>ROUNDUP(VLOOKUP(_xlfn.CONCAT(K$2,"-",$J5),$D:$H,2,0),2)</f>
        <v>66.42</v>
      </c>
      <c r="L5" s="9">
        <f>ROUNDUP(VLOOKUP(_xlfn.CONCAT(L$2,"-",$J5),$D:$H,2,0),2)</f>
        <v>94.98</v>
      </c>
      <c r="M5" s="9">
        <f>ROUNDUP(VLOOKUP(_xlfn.CONCAT(M$2,"-",$J5),$D:$H,2,0),2)</f>
        <v>91.95</v>
      </c>
      <c r="N5" s="9">
        <f>ROUNDUP(VLOOKUP(_xlfn.CONCAT(N$2,"-",$J5),$D:$H,2,0),2)</f>
        <v>43.46</v>
      </c>
      <c r="O5" s="9">
        <f>ROUNDUP(VLOOKUP(_xlfn.CONCAT(O$2,"-",$J5),$D:$H,2,0),2)</f>
        <v>17.55</v>
      </c>
      <c r="P5" s="9">
        <f>ROUNDUP(VLOOKUP(_xlfn.CONCAT(P$2,"-",$J5),$D:$H,2,0),2)</f>
        <v>2.9499999999999997</v>
      </c>
      <c r="Q5" s="9">
        <f>ROUNDUP(VLOOKUP(_xlfn.CONCAT(Q$2,"-",$J5),$D:$H,2,0),2)</f>
        <v>4.2699999999999996</v>
      </c>
      <c r="R5" s="9">
        <f>ROUNDUP(VLOOKUP(_xlfn.CONCAT(R$2,"-",$J5),$D:$H,2,0),2)</f>
        <v>1.79</v>
      </c>
      <c r="U5" s="3">
        <v>3</v>
      </c>
      <c r="V5" t="s">
        <v>12</v>
      </c>
      <c r="W5">
        <v>1013</v>
      </c>
      <c r="X5">
        <v>35.304603576660163</v>
      </c>
      <c r="Y5">
        <v>19.610776901245121</v>
      </c>
      <c r="Z5">
        <v>7.2521256515756249E-4</v>
      </c>
      <c r="AA5">
        <v>2.477535605430603E-2</v>
      </c>
    </row>
    <row r="6" spans="1:27" x14ac:dyDescent="0.3">
      <c r="A6" s="1">
        <v>4</v>
      </c>
      <c r="B6" t="s">
        <v>10</v>
      </c>
      <c r="C6">
        <v>1013</v>
      </c>
      <c r="D6" t="str">
        <f t="shared" si="0"/>
        <v>Pelicula 2-1013</v>
      </c>
      <c r="E6">
        <v>137.74366760253909</v>
      </c>
      <c r="F6">
        <v>70.077392578125</v>
      </c>
      <c r="G6">
        <v>-8.8202841579914093E-3</v>
      </c>
      <c r="H6">
        <v>2.3858927190303799E-2</v>
      </c>
      <c r="U6" s="3">
        <v>4</v>
      </c>
      <c r="V6" t="s">
        <v>13</v>
      </c>
      <c r="W6">
        <v>1013</v>
      </c>
      <c r="X6">
        <v>110.9095001220703</v>
      </c>
      <c r="Y6">
        <v>69.205284118652344</v>
      </c>
      <c r="Z6">
        <v>3.3098566345870491E-3</v>
      </c>
      <c r="AA6">
        <v>2.0946500822901729E-2</v>
      </c>
    </row>
    <row r="7" spans="1:27" x14ac:dyDescent="0.3">
      <c r="A7" s="1">
        <v>5</v>
      </c>
      <c r="B7" t="s">
        <v>11</v>
      </c>
      <c r="C7">
        <v>1013</v>
      </c>
      <c r="D7" t="str">
        <f t="shared" si="0"/>
        <v>Pelicula 3-1013</v>
      </c>
      <c r="E7">
        <v>39.088253021240227</v>
      </c>
      <c r="F7">
        <v>60.137485504150391</v>
      </c>
      <c r="G7">
        <v>-2.0143436267971989E-2</v>
      </c>
      <c r="H7">
        <v>2.9336296021938321E-2</v>
      </c>
      <c r="J7" s="2" t="s">
        <v>17</v>
      </c>
      <c r="K7" s="2"/>
      <c r="L7" s="2"/>
      <c r="M7" s="2"/>
      <c r="N7" s="2"/>
      <c r="O7" s="2"/>
      <c r="P7" s="2"/>
      <c r="Q7" s="2"/>
      <c r="R7" s="2"/>
      <c r="U7" s="3">
        <v>5</v>
      </c>
      <c r="V7" t="s">
        <v>9</v>
      </c>
      <c r="W7">
        <v>3009</v>
      </c>
      <c r="X7">
        <v>130.03240966796881</v>
      </c>
      <c r="Y7">
        <v>86.83734130859375</v>
      </c>
      <c r="Z7">
        <v>-8.8635263964533806E-3</v>
      </c>
      <c r="AA7">
        <v>3.5248108208179467E-2</v>
      </c>
    </row>
    <row r="8" spans="1:27" x14ac:dyDescent="0.3">
      <c r="A8" s="1">
        <v>6</v>
      </c>
      <c r="B8" t="s">
        <v>12</v>
      </c>
      <c r="C8">
        <v>1013</v>
      </c>
      <c r="D8" t="str">
        <f t="shared" si="0"/>
        <v>Pelicula 4-1013</v>
      </c>
      <c r="E8">
        <v>35.304603576660163</v>
      </c>
      <c r="F8">
        <v>19.610776901245121</v>
      </c>
      <c r="G8">
        <v>7.2521256515756249E-4</v>
      </c>
      <c r="H8">
        <v>2.477535605430603E-2</v>
      </c>
      <c r="J8" s="1" t="s">
        <v>1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U8" s="3">
        <v>6</v>
      </c>
      <c r="V8" t="s">
        <v>10</v>
      </c>
      <c r="W8">
        <v>3009</v>
      </c>
      <c r="X8">
        <v>59.143299102783203</v>
      </c>
      <c r="Y8">
        <v>42.469142913818359</v>
      </c>
      <c r="Z8">
        <v>-1.863000355660915E-2</v>
      </c>
      <c r="AA8">
        <v>3.892454132437706E-2</v>
      </c>
    </row>
    <row r="9" spans="1:27" x14ac:dyDescent="0.3">
      <c r="A9" s="1">
        <v>7</v>
      </c>
      <c r="B9" t="s">
        <v>13</v>
      </c>
      <c r="C9">
        <v>1013</v>
      </c>
      <c r="D9" t="str">
        <f t="shared" si="0"/>
        <v>Pelicula 5-1013</v>
      </c>
      <c r="E9">
        <v>110.9095001220703</v>
      </c>
      <c r="F9">
        <v>69.205284118652344</v>
      </c>
      <c r="G9">
        <v>3.3098566345870491E-3</v>
      </c>
      <c r="H9">
        <v>2.0946500822901729E-2</v>
      </c>
      <c r="J9">
        <v>1013</v>
      </c>
      <c r="K9">
        <f>ROUNDUP(VLOOKUP(_xlfn.CONCAT(K$2,"-",$J9),$D:$H,3,0),2)</f>
        <v>129.92999999999998</v>
      </c>
      <c r="L9">
        <f>ROUNDUP(VLOOKUP(_xlfn.CONCAT(L$2,"-",$J9),$D:$H,3,0),2)</f>
        <v>85.22</v>
      </c>
      <c r="M9">
        <f>ROUNDUP(VLOOKUP(_xlfn.CONCAT(M$2,"-",$J9),$D:$H,3,0),2)</f>
        <v>93.08</v>
      </c>
      <c r="N9">
        <f>ROUNDUP(VLOOKUP(_xlfn.CONCAT(N$2,"-",$J9),$D:$H,3,0),2)</f>
        <v>159</v>
      </c>
      <c r="O9">
        <f>ROUNDUP(VLOOKUP(_xlfn.CONCAT(O$2,"-",$J9),$D:$H,3,0),2)</f>
        <v>70.08</v>
      </c>
      <c r="P9">
        <f>ROUNDUP(VLOOKUP(_xlfn.CONCAT(P$2,"-",$J9),$D:$H,3,0),2)</f>
        <v>60.14</v>
      </c>
      <c r="Q9">
        <f>ROUNDUP(VLOOKUP(_xlfn.CONCAT(Q$2,"-",$J9),$D:$H,3,0),2)</f>
        <v>19.62</v>
      </c>
      <c r="R9">
        <f>ROUNDUP(VLOOKUP(_xlfn.CONCAT(R$2,"-",$J9),$D:$H,3,0),2)</f>
        <v>69.210000000000008</v>
      </c>
      <c r="U9" s="3">
        <v>7</v>
      </c>
      <c r="V9" t="s">
        <v>11</v>
      </c>
      <c r="W9">
        <v>3009</v>
      </c>
      <c r="X9">
        <v>7.1107177734375</v>
      </c>
      <c r="Y9">
        <v>5.5832586288452148</v>
      </c>
      <c r="Z9">
        <v>-2.3374741896986961E-2</v>
      </c>
      <c r="AA9">
        <v>4.1584458202123642E-2</v>
      </c>
    </row>
    <row r="10" spans="1:27" x14ac:dyDescent="0.3">
      <c r="A10" s="1">
        <v>8</v>
      </c>
      <c r="B10" t="s">
        <v>6</v>
      </c>
      <c r="C10">
        <v>3009</v>
      </c>
      <c r="D10" t="str">
        <f t="shared" si="0"/>
        <v>Sem filtro-3009</v>
      </c>
      <c r="E10">
        <v>25.934963226318359</v>
      </c>
      <c r="F10">
        <v>116.39833831787109</v>
      </c>
      <c r="G10">
        <v>-0.78618043661117554</v>
      </c>
      <c r="H10">
        <v>0.55215579271316528</v>
      </c>
      <c r="J10">
        <v>3009</v>
      </c>
      <c r="K10">
        <f>ROUNDUP(VLOOKUP(_xlfn.CONCAT(K$2,"-",$J10),$D:$H,3,0),2)</f>
        <v>116.4</v>
      </c>
      <c r="L10">
        <f>ROUNDUP(VLOOKUP(_xlfn.CONCAT(L$2,"-",$J10),$D:$H,3,0),2)</f>
        <v>273.14999999999998</v>
      </c>
      <c r="M10">
        <f>ROUNDUP(VLOOKUP(_xlfn.CONCAT(M$2,"-",$J10),$D:$H,3,0),2)</f>
        <v>227.14</v>
      </c>
      <c r="N10">
        <f>ROUNDUP(VLOOKUP(_xlfn.CONCAT(N$2,"-",$J10),$D:$H,3,0),2)</f>
        <v>86.84</v>
      </c>
      <c r="O10">
        <f>ROUNDUP(VLOOKUP(_xlfn.CONCAT(O$2,"-",$J10),$D:$H,3,0),2)</f>
        <v>42.47</v>
      </c>
      <c r="P10">
        <f>ROUNDUP(VLOOKUP(_xlfn.CONCAT(P$2,"-",$J10),$D:$H,3,0),2)</f>
        <v>5.59</v>
      </c>
      <c r="Q10">
        <f>ROUNDUP(VLOOKUP(_xlfn.CONCAT(Q$2,"-",$J10),$D:$H,3,0),2)</f>
        <v>7.66</v>
      </c>
      <c r="R10">
        <f>ROUNDUP(VLOOKUP(_xlfn.CONCAT(R$2,"-",$J10),$D:$H,3,0),2)</f>
        <v>19.55</v>
      </c>
      <c r="U10" s="3">
        <v>8</v>
      </c>
      <c r="V10" t="s">
        <v>12</v>
      </c>
      <c r="W10">
        <v>3009</v>
      </c>
      <c r="X10">
        <v>10.77714729309082</v>
      </c>
      <c r="Y10">
        <v>7.6539411544799796</v>
      </c>
      <c r="Z10">
        <v>-1.6383210197091099E-2</v>
      </c>
      <c r="AA10">
        <v>3.9202604442834847E-2</v>
      </c>
    </row>
    <row r="11" spans="1:27" x14ac:dyDescent="0.3">
      <c r="A11" s="1">
        <v>9</v>
      </c>
      <c r="B11" t="s">
        <v>7</v>
      </c>
      <c r="C11">
        <v>3009</v>
      </c>
      <c r="D11" t="str">
        <f t="shared" si="0"/>
        <v>Fume 1-3009</v>
      </c>
      <c r="E11">
        <v>94.402313232421875</v>
      </c>
      <c r="F11">
        <v>273.14480590820313</v>
      </c>
      <c r="G11">
        <v>-0.52301347255706787</v>
      </c>
      <c r="H11">
        <v>0.66801285743713379</v>
      </c>
      <c r="J11">
        <v>4834</v>
      </c>
      <c r="K11">
        <f>ROUNDUP(VLOOKUP(_xlfn.CONCAT(K$2,"-",$J11),$D:$H,3,0),2)</f>
        <v>213.7</v>
      </c>
      <c r="L11">
        <f>ROUNDUP(VLOOKUP(_xlfn.CONCAT(L$2,"-",$J11),$D:$H,3,0),2)</f>
        <v>218.23999999999998</v>
      </c>
      <c r="M11">
        <f>ROUNDUP(VLOOKUP(_xlfn.CONCAT(M$2,"-",$J11),$D:$H,3,0),2)</f>
        <v>225.29999999999998</v>
      </c>
      <c r="N11">
        <f>ROUNDUP(VLOOKUP(_xlfn.CONCAT(N$2,"-",$J11),$D:$H,3,0),2)</f>
        <v>31.07</v>
      </c>
      <c r="O11">
        <f>ROUNDUP(VLOOKUP(_xlfn.CONCAT(O$2,"-",$J11),$D:$H,3,0),2)</f>
        <v>12.39</v>
      </c>
      <c r="P11">
        <f>ROUNDUP(VLOOKUP(_xlfn.CONCAT(P$2,"-",$J11),$D:$H,3,0),2)</f>
        <v>1.8</v>
      </c>
      <c r="Q11">
        <f>ROUNDUP(VLOOKUP(_xlfn.CONCAT(Q$2,"-",$J11),$D:$H,3,0),2)</f>
        <v>2.8299999999999996</v>
      </c>
      <c r="R11">
        <f>ROUNDUP(VLOOKUP(_xlfn.CONCAT(R$2,"-",$J11),$D:$H,3,0),2)</f>
        <v>0.85</v>
      </c>
      <c r="U11" s="3">
        <v>9</v>
      </c>
      <c r="V11" t="s">
        <v>13</v>
      </c>
      <c r="W11">
        <v>3009</v>
      </c>
      <c r="X11">
        <v>24.699001312255859</v>
      </c>
      <c r="Y11">
        <v>19.541757583618161</v>
      </c>
      <c r="Z11">
        <v>-1.607607863843441E-2</v>
      </c>
      <c r="AA11">
        <v>3.7820324301719672E-2</v>
      </c>
    </row>
    <row r="12" spans="1:27" x14ac:dyDescent="0.3">
      <c r="A12" s="1">
        <v>10</v>
      </c>
      <c r="B12" t="s">
        <v>8</v>
      </c>
      <c r="C12">
        <v>3009</v>
      </c>
      <c r="D12" t="str">
        <f t="shared" si="0"/>
        <v>Fume 2-3009</v>
      </c>
      <c r="E12">
        <v>58.972686767578118</v>
      </c>
      <c r="F12">
        <v>227.13667297363281</v>
      </c>
      <c r="G12">
        <v>-0.62889093160629272</v>
      </c>
      <c r="H12">
        <v>0.64107072353363037</v>
      </c>
      <c r="U12" s="3">
        <v>10</v>
      </c>
      <c r="V12" t="s">
        <v>9</v>
      </c>
      <c r="W12">
        <v>4834</v>
      </c>
      <c r="X12">
        <v>43.458354949951172</v>
      </c>
      <c r="Y12">
        <v>31.065385818481449</v>
      </c>
      <c r="Z12">
        <v>-9.0116811916232109E-3</v>
      </c>
      <c r="AA12">
        <v>3.5055983811616898E-2</v>
      </c>
    </row>
    <row r="13" spans="1:27" x14ac:dyDescent="0.3">
      <c r="A13" s="1">
        <v>11</v>
      </c>
      <c r="B13" t="s">
        <v>9</v>
      </c>
      <c r="C13">
        <v>3009</v>
      </c>
      <c r="D13" t="str">
        <f t="shared" si="0"/>
        <v>Pelicula 1-3009</v>
      </c>
      <c r="E13">
        <v>130.03240966796881</v>
      </c>
      <c r="F13">
        <v>86.83734130859375</v>
      </c>
      <c r="G13">
        <v>-8.8635263964533806E-3</v>
      </c>
      <c r="H13">
        <v>3.5248108208179467E-2</v>
      </c>
      <c r="J13" s="2" t="s">
        <v>18</v>
      </c>
      <c r="K13" s="2"/>
      <c r="L13" s="2"/>
      <c r="M13" s="2"/>
      <c r="N13" s="2"/>
      <c r="O13" s="2"/>
      <c r="P13" s="2"/>
      <c r="Q13" s="2"/>
      <c r="R13" s="2"/>
      <c r="U13" s="3">
        <v>11</v>
      </c>
      <c r="V13" t="s">
        <v>10</v>
      </c>
      <c r="W13">
        <v>4834</v>
      </c>
      <c r="X13">
        <v>17.541555404663089</v>
      </c>
      <c r="Y13">
        <v>12.38200664520264</v>
      </c>
      <c r="Z13">
        <v>-2.7145266532897949E-2</v>
      </c>
      <c r="AA13">
        <v>3.6252953112125397E-2</v>
      </c>
    </row>
    <row r="14" spans="1:27" x14ac:dyDescent="0.3">
      <c r="A14" s="1">
        <v>12</v>
      </c>
      <c r="B14" t="s">
        <v>10</v>
      </c>
      <c r="C14">
        <v>3009</v>
      </c>
      <c r="D14" t="str">
        <f t="shared" si="0"/>
        <v>Pelicula 2-3009</v>
      </c>
      <c r="E14">
        <v>59.143299102783203</v>
      </c>
      <c r="F14">
        <v>42.469142913818359</v>
      </c>
      <c r="G14">
        <v>-1.863000355660915E-2</v>
      </c>
      <c r="H14">
        <v>3.892454132437706E-2</v>
      </c>
      <c r="J14" s="1" t="s">
        <v>1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11</v>
      </c>
      <c r="Q14" t="s">
        <v>12</v>
      </c>
      <c r="R14" t="s">
        <v>13</v>
      </c>
      <c r="U14" s="3">
        <v>12</v>
      </c>
      <c r="V14" t="s">
        <v>11</v>
      </c>
      <c r="W14">
        <v>4834</v>
      </c>
      <c r="X14">
        <v>2.9480152130126949</v>
      </c>
      <c r="Y14">
        <v>1.7911093235015869</v>
      </c>
      <c r="Z14">
        <v>-8.8499318808317184E-3</v>
      </c>
      <c r="AA14">
        <v>4.5737966895103448E-2</v>
      </c>
    </row>
    <row r="15" spans="1:27" x14ac:dyDescent="0.3">
      <c r="A15" s="1">
        <v>13</v>
      </c>
      <c r="B15" t="s">
        <v>11</v>
      </c>
      <c r="C15">
        <v>3009</v>
      </c>
      <c r="D15" t="str">
        <f t="shared" si="0"/>
        <v>Pelicula 3-3009</v>
      </c>
      <c r="E15">
        <v>7.1107177734375</v>
      </c>
      <c r="F15">
        <v>5.5832586288452148</v>
      </c>
      <c r="G15">
        <v>-2.3374741896986961E-2</v>
      </c>
      <c r="H15">
        <v>4.1584458202123642E-2</v>
      </c>
      <c r="J15">
        <v>1013</v>
      </c>
      <c r="K15" s="6">
        <f>ROUNDUP(VLOOKUP(_xlfn.CONCAT(K$2,"-",$J15),$D:$H,4,0)*1000,1)</f>
        <v>2456.1999999999998</v>
      </c>
      <c r="L15" s="6">
        <f>ROUNDUP(VLOOKUP(_xlfn.CONCAT(L$2,"-",$J15),$D:$H,4,0)*1000,1)</f>
        <v>637.80000000000007</v>
      </c>
      <c r="M15" s="6">
        <f>ROUNDUP(VLOOKUP(_xlfn.CONCAT(M$2,"-",$J15),$D:$H,4,0)*1000,1)</f>
        <v>655.30000000000007</v>
      </c>
      <c r="N15" s="6">
        <f>ROUNDUP(VLOOKUP(_xlfn.CONCAT(N$2,"-",$J15),$D:$H,4,0)*1000,1)</f>
        <v>0.5</v>
      </c>
      <c r="O15" s="6">
        <f>ROUNDUP(VLOOKUP(_xlfn.CONCAT(O$2,"-",$J15),$D:$H,4,0)*1000,1)</f>
        <v>-8.9</v>
      </c>
      <c r="P15" s="6">
        <f>ROUNDUP(VLOOKUP(_xlfn.CONCAT(P$2,"-",$J15),$D:$H,4,0)*1000,1)</f>
        <v>-20.200000000000003</v>
      </c>
      <c r="Q15" s="6">
        <f>ROUNDUP(VLOOKUP(_xlfn.CONCAT(Q$2,"-",$J15),$D:$H,4,0)*1000,1)</f>
        <v>0.79999999999999993</v>
      </c>
      <c r="R15" s="6">
        <f>ROUNDUP(VLOOKUP(_xlfn.CONCAT(R$2,"-",$J15),$D:$H,4,0)*1000,1)</f>
        <v>3.4</v>
      </c>
      <c r="U15" s="3">
        <v>13</v>
      </c>
      <c r="V15" t="s">
        <v>12</v>
      </c>
      <c r="W15">
        <v>4834</v>
      </c>
      <c r="X15">
        <v>4.2672195434570313</v>
      </c>
      <c r="Y15">
        <v>2.8244824409484859</v>
      </c>
      <c r="Z15">
        <v>-1.362781506031752E-2</v>
      </c>
      <c r="AA15">
        <v>4.3297149240970612E-2</v>
      </c>
    </row>
    <row r="16" spans="1:27" x14ac:dyDescent="0.3">
      <c r="A16" s="1">
        <v>14</v>
      </c>
      <c r="B16" t="s">
        <v>12</v>
      </c>
      <c r="C16">
        <v>3009</v>
      </c>
      <c r="D16" t="str">
        <f t="shared" si="0"/>
        <v>Pelicula 4-3009</v>
      </c>
      <c r="E16">
        <v>10.77714729309082</v>
      </c>
      <c r="F16">
        <v>7.6539411544799796</v>
      </c>
      <c r="G16">
        <v>-1.6383210197091099E-2</v>
      </c>
      <c r="H16">
        <v>3.9202604442834847E-2</v>
      </c>
      <c r="J16">
        <v>3009</v>
      </c>
      <c r="K16" s="8">
        <f>ROUNDUP(VLOOKUP(_xlfn.CONCAT(K$2,"-",$J16),$D:$H,4,0)*1000,1)</f>
        <v>-786.2</v>
      </c>
      <c r="L16" s="8">
        <f>ROUNDUP(VLOOKUP(_xlfn.CONCAT(L$2,"-",$J16),$D:$H,4,0)*1000,1)</f>
        <v>-523.1</v>
      </c>
      <c r="M16" s="8">
        <f>ROUNDUP(VLOOKUP(_xlfn.CONCAT(M$2,"-",$J16),$D:$H,4,0)*1000,1)</f>
        <v>-628.9</v>
      </c>
      <c r="N16" s="8">
        <f>ROUNDUP(VLOOKUP(_xlfn.CONCAT(N$2,"-",$J16),$D:$H,4,0)*1000,1)</f>
        <v>-8.9</v>
      </c>
      <c r="O16" s="8">
        <f>ROUNDUP(VLOOKUP(_xlfn.CONCAT(O$2,"-",$J16),$D:$H,4,0)*1000,1)</f>
        <v>-18.700000000000003</v>
      </c>
      <c r="P16" s="8">
        <f>ROUNDUP(VLOOKUP(_xlfn.CONCAT(P$2,"-",$J16),$D:$H,4,0)*1000,1)</f>
        <v>-23.400000000000002</v>
      </c>
      <c r="Q16" s="8">
        <f>ROUNDUP(VLOOKUP(_xlfn.CONCAT(Q$2,"-",$J16),$D:$H,4,0)*1000,1)</f>
        <v>-16.400000000000002</v>
      </c>
      <c r="R16" s="8">
        <f>ROUNDUP(VLOOKUP(_xlfn.CONCAT(R$2,"-",$J16),$D:$H,4,0)*1000,1)</f>
        <v>-16.100000000000001</v>
      </c>
      <c r="U16" s="3">
        <v>14</v>
      </c>
      <c r="V16" t="s">
        <v>13</v>
      </c>
      <c r="W16">
        <v>4834</v>
      </c>
      <c r="X16">
        <v>1.785234928131104</v>
      </c>
      <c r="Y16">
        <v>0.84792494773864746</v>
      </c>
      <c r="Z16">
        <v>-8.9275725185871124E-3</v>
      </c>
      <c r="AA16">
        <v>4.4605165719985962E-2</v>
      </c>
    </row>
    <row r="17" spans="1:33" x14ac:dyDescent="0.3">
      <c r="A17" s="1">
        <v>15</v>
      </c>
      <c r="B17" t="s">
        <v>13</v>
      </c>
      <c r="C17">
        <v>3009</v>
      </c>
      <c r="D17" t="str">
        <f t="shared" si="0"/>
        <v>Pelicula 5-3009</v>
      </c>
      <c r="E17">
        <v>24.699001312255859</v>
      </c>
      <c r="F17">
        <v>19.541757583618161</v>
      </c>
      <c r="G17">
        <v>-1.607607863843441E-2</v>
      </c>
      <c r="H17">
        <v>3.7820324301719672E-2</v>
      </c>
      <c r="J17">
        <v>4834</v>
      </c>
      <c r="K17" s="10">
        <f>ROUNDUP(VLOOKUP(_xlfn.CONCAT(K$2,"-",$J17),$D:$H,4,0)*1000,1)</f>
        <v>-1401.1999999999998</v>
      </c>
      <c r="L17" s="10">
        <f>ROUNDUP(VLOOKUP(_xlfn.CONCAT(L$2,"-",$J17),$D:$H,4,0)*1000,1)</f>
        <v>-1557.3</v>
      </c>
      <c r="M17" s="10">
        <f>ROUNDUP(VLOOKUP(_xlfn.CONCAT(M$2,"-",$J17),$D:$H,4,0)*1000,1)</f>
        <v>-1512.1</v>
      </c>
      <c r="N17" s="10">
        <f>ROUNDUP(VLOOKUP(_xlfn.CONCAT(N$2,"-",$J17),$D:$H,4,0)*1000,1)</f>
        <v>-9.1</v>
      </c>
      <c r="O17" s="10">
        <f>ROUNDUP(VLOOKUP(_xlfn.CONCAT(O$2,"-",$J17),$D:$H,4,0)*1000,1)</f>
        <v>-27.200000000000003</v>
      </c>
      <c r="P17" s="10">
        <f>ROUNDUP(VLOOKUP(_xlfn.CONCAT(P$2,"-",$J17),$D:$H,4,0)*1000,1)</f>
        <v>-8.9</v>
      </c>
      <c r="Q17" s="10">
        <f>ROUNDUP(VLOOKUP(_xlfn.CONCAT(Q$2,"-",$J17),$D:$H,4,0)*1000,1)</f>
        <v>-13.7</v>
      </c>
      <c r="R17" s="10">
        <f>ROUNDUP(VLOOKUP(_xlfn.CONCAT(R$2,"-",$J17),$D:$H,4,0)*1000,1)</f>
        <v>-9</v>
      </c>
    </row>
    <row r="18" spans="1:33" x14ac:dyDescent="0.3">
      <c r="A18" s="1">
        <v>16</v>
      </c>
      <c r="B18" t="s">
        <v>6</v>
      </c>
      <c r="C18">
        <v>4834</v>
      </c>
      <c r="D18" t="str">
        <f t="shared" si="0"/>
        <v>Sem filtro-4834</v>
      </c>
      <c r="E18">
        <v>66.41326904296875</v>
      </c>
      <c r="F18">
        <v>213.6964416503906</v>
      </c>
      <c r="G18">
        <v>-1.401130676269531</v>
      </c>
      <c r="H18">
        <v>1.8947169780731199</v>
      </c>
    </row>
    <row r="19" spans="1:33" x14ac:dyDescent="0.3">
      <c r="A19" s="1">
        <v>17</v>
      </c>
      <c r="B19" t="s">
        <v>7</v>
      </c>
      <c r="C19">
        <v>4834</v>
      </c>
      <c r="D19" t="str">
        <f t="shared" si="0"/>
        <v>Fume 1-4834</v>
      </c>
      <c r="E19">
        <v>94.97314453125</v>
      </c>
      <c r="F19">
        <v>218.2374572753906</v>
      </c>
      <c r="G19">
        <v>-1.557213306427002</v>
      </c>
      <c r="H19">
        <v>1.9896417856216431</v>
      </c>
      <c r="J19" s="2" t="s">
        <v>19</v>
      </c>
      <c r="K19" s="2"/>
      <c r="L19" s="2"/>
      <c r="M19" s="2"/>
      <c r="N19" s="2"/>
      <c r="O19" s="2"/>
      <c r="P19" s="2"/>
      <c r="Q19" s="2"/>
      <c r="R19" s="2"/>
    </row>
    <row r="20" spans="1:33" x14ac:dyDescent="0.3">
      <c r="A20" s="1">
        <v>18</v>
      </c>
      <c r="B20" t="s">
        <v>8</v>
      </c>
      <c r="C20">
        <v>4834</v>
      </c>
      <c r="D20" t="str">
        <f t="shared" si="0"/>
        <v>Fume 2-4834</v>
      </c>
      <c r="E20">
        <v>91.947685241699219</v>
      </c>
      <c r="F20">
        <v>225.29664611816409</v>
      </c>
      <c r="G20">
        <v>-1.512030363082886</v>
      </c>
      <c r="H20">
        <v>1.955363988876343</v>
      </c>
      <c r="J20" s="1" t="s">
        <v>1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11</v>
      </c>
      <c r="Q20" t="s">
        <v>12</v>
      </c>
      <c r="R20" t="s">
        <v>13</v>
      </c>
    </row>
    <row r="21" spans="1:33" x14ac:dyDescent="0.3">
      <c r="A21" s="1">
        <v>19</v>
      </c>
      <c r="B21" t="s">
        <v>9</v>
      </c>
      <c r="C21">
        <v>4834</v>
      </c>
      <c r="D21" t="str">
        <f t="shared" si="0"/>
        <v>Pelicula 1-4834</v>
      </c>
      <c r="E21" s="4">
        <v>43.458354949951172</v>
      </c>
      <c r="F21" s="4">
        <v>31.065385818481449</v>
      </c>
      <c r="G21" s="4">
        <v>-9.0116811916232109E-3</v>
      </c>
      <c r="H21" s="4">
        <v>3.5055983811616898E-2</v>
      </c>
      <c r="J21">
        <v>1013</v>
      </c>
      <c r="K21">
        <f>ROUNDUP(VLOOKUP(_xlfn.CONCAT(K$2,"-",$J21),$D:$H,5,0)*1000,1)</f>
        <v>633.5</v>
      </c>
      <c r="L21">
        <f>ROUNDUP(VLOOKUP(_xlfn.CONCAT(L$2,"-",$J21),$D:$H,5,0)*1000,1)</f>
        <v>366.5</v>
      </c>
      <c r="M21">
        <f>ROUNDUP(VLOOKUP(_xlfn.CONCAT(M$2,"-",$J21),$D:$H,5,0)*1000,1)</f>
        <v>356</v>
      </c>
      <c r="N21">
        <f>ROUNDUP(VLOOKUP(_xlfn.CONCAT(N$2,"-",$J21),$D:$H,5,0)*1000,1)</f>
        <v>22.200000000000003</v>
      </c>
      <c r="O21">
        <f>ROUNDUP(VLOOKUP(_xlfn.CONCAT(O$2,"-",$J21),$D:$H,5,0)*1000,1)</f>
        <v>23.900000000000002</v>
      </c>
      <c r="P21">
        <f>ROUNDUP(VLOOKUP(_xlfn.CONCAT(P$2,"-",$J21),$D:$H,5,0)*1000,1)</f>
        <v>29.400000000000002</v>
      </c>
      <c r="Q21">
        <f>ROUNDUP(VLOOKUP(_xlfn.CONCAT(Q$2,"-",$J21),$D:$H,5,0)*1000,1)</f>
        <v>24.8</v>
      </c>
      <c r="R21">
        <f>ROUNDUP(VLOOKUP(_xlfn.CONCAT(R$2,"-",$J21),$D:$H,5,0)*1000,1)</f>
        <v>21</v>
      </c>
    </row>
    <row r="22" spans="1:33" x14ac:dyDescent="0.3">
      <c r="A22" s="1">
        <v>20</v>
      </c>
      <c r="B22" t="s">
        <v>10</v>
      </c>
      <c r="C22">
        <v>4834</v>
      </c>
      <c r="D22" t="str">
        <f t="shared" si="0"/>
        <v>Pelicula 2-4834</v>
      </c>
      <c r="E22" s="4">
        <v>17.541555404663089</v>
      </c>
      <c r="F22" s="4">
        <v>12.38200664520264</v>
      </c>
      <c r="G22" s="4">
        <v>-2.7145266532897949E-2</v>
      </c>
      <c r="H22" s="4">
        <v>3.6252953112125397E-2</v>
      </c>
      <c r="J22">
        <v>3009</v>
      </c>
      <c r="K22">
        <f>ROUNDUP(VLOOKUP(_xlfn.CONCAT(K$2,"-",$J22),$D:$H,5,0)*1000,1)</f>
        <v>552.20000000000005</v>
      </c>
      <c r="L22">
        <f>ROUNDUP(VLOOKUP(_xlfn.CONCAT(L$2,"-",$J22),$D:$H,5,0)*1000,1)</f>
        <v>668.1</v>
      </c>
      <c r="M22">
        <f>ROUNDUP(VLOOKUP(_xlfn.CONCAT(M$2,"-",$J22),$D:$H,5,0)*1000,1)</f>
        <v>641.1</v>
      </c>
      <c r="N22">
        <f>ROUNDUP(VLOOKUP(_xlfn.CONCAT(N$2,"-",$J22),$D:$H,5,0)*1000,1)</f>
        <v>35.300000000000004</v>
      </c>
      <c r="O22">
        <f>ROUNDUP(VLOOKUP(_xlfn.CONCAT(O$2,"-",$J22),$D:$H,5,0)*1000,1)</f>
        <v>39</v>
      </c>
      <c r="P22">
        <f>ROUNDUP(VLOOKUP(_xlfn.CONCAT(P$2,"-",$J22),$D:$H,5,0)*1000,1)</f>
        <v>41.6</v>
      </c>
      <c r="Q22">
        <f>ROUNDUP(VLOOKUP(_xlfn.CONCAT(Q$2,"-",$J22),$D:$H,5,0)*1000,1)</f>
        <v>39.300000000000004</v>
      </c>
      <c r="R22">
        <f>ROUNDUP(VLOOKUP(_xlfn.CONCAT(R$2,"-",$J22),$D:$H,5,0)*1000,1)</f>
        <v>37.9</v>
      </c>
    </row>
    <row r="23" spans="1:33" x14ac:dyDescent="0.3">
      <c r="A23" s="1">
        <v>21</v>
      </c>
      <c r="B23" t="s">
        <v>11</v>
      </c>
      <c r="C23">
        <v>4834</v>
      </c>
      <c r="D23" t="str">
        <f t="shared" si="0"/>
        <v>Pelicula 3-4834</v>
      </c>
      <c r="E23" s="4">
        <v>2.9480152130126949</v>
      </c>
      <c r="F23" s="4">
        <v>1.7911093235015869</v>
      </c>
      <c r="G23" s="4">
        <v>-8.8499318808317184E-3</v>
      </c>
      <c r="H23" s="4">
        <v>4.5737966895103448E-2</v>
      </c>
      <c r="J23">
        <v>4834</v>
      </c>
      <c r="K23">
        <f>ROUNDUP(VLOOKUP(_xlfn.CONCAT(K$2,"-",$J23),$D:$H,5,0)*1000,1)</f>
        <v>1894.8</v>
      </c>
      <c r="L23">
        <f>ROUNDUP(VLOOKUP(_xlfn.CONCAT(L$2,"-",$J23),$D:$H,5,0)*1000,1)</f>
        <v>1989.6999999999998</v>
      </c>
      <c r="M23">
        <f>ROUNDUP(VLOOKUP(_xlfn.CONCAT(M$2,"-",$J23),$D:$H,5,0)*1000,1)</f>
        <v>1955.3999999999999</v>
      </c>
      <c r="N23">
        <f>ROUNDUP(VLOOKUP(_xlfn.CONCAT(N$2,"-",$J23),$D:$H,5,0)*1000,1)</f>
        <v>35.1</v>
      </c>
      <c r="O23">
        <f>ROUNDUP(VLOOKUP(_xlfn.CONCAT(O$2,"-",$J23),$D:$H,5,0)*1000,1)</f>
        <v>36.300000000000004</v>
      </c>
      <c r="P23">
        <f>ROUNDUP(VLOOKUP(_xlfn.CONCAT(P$2,"-",$J23),$D:$H,5,0)*1000,1)</f>
        <v>45.800000000000004</v>
      </c>
      <c r="Q23">
        <f>ROUNDUP(VLOOKUP(_xlfn.CONCAT(Q$2,"-",$J23),$D:$H,5,0)*1000,1)</f>
        <v>43.300000000000004</v>
      </c>
      <c r="R23">
        <f>ROUNDUP(VLOOKUP(_xlfn.CONCAT(R$2,"-",$J23),$D:$H,5,0)*1000,1)</f>
        <v>44.7</v>
      </c>
    </row>
    <row r="24" spans="1:33" x14ac:dyDescent="0.3">
      <c r="A24" s="1">
        <v>22</v>
      </c>
      <c r="B24" t="s">
        <v>12</v>
      </c>
      <c r="C24">
        <v>4834</v>
      </c>
      <c r="D24" t="str">
        <f t="shared" si="0"/>
        <v>Pelicula 4-4834</v>
      </c>
      <c r="E24" s="4">
        <v>4.2672195434570313</v>
      </c>
      <c r="F24" s="4">
        <v>2.8244824409484859</v>
      </c>
      <c r="G24" s="4">
        <v>-1.362781506031752E-2</v>
      </c>
      <c r="H24" s="4">
        <v>4.3297149240970612E-2</v>
      </c>
    </row>
    <row r="25" spans="1:33" x14ac:dyDescent="0.3">
      <c r="A25" s="1">
        <v>23</v>
      </c>
      <c r="B25" t="s">
        <v>13</v>
      </c>
      <c r="C25">
        <v>4834</v>
      </c>
      <c r="D25" t="str">
        <f t="shared" si="0"/>
        <v>Pelicula 5-4834</v>
      </c>
      <c r="E25" s="4">
        <v>1.785234928131104</v>
      </c>
      <c r="F25" s="4">
        <v>0.84792494773864746</v>
      </c>
      <c r="G25" s="4">
        <v>-8.9275725185871124E-3</v>
      </c>
      <c r="H25" s="4">
        <v>4.4605165719985962E-2</v>
      </c>
    </row>
    <row r="28" spans="1:33" x14ac:dyDescent="0.3">
      <c r="D28" s="1"/>
      <c r="E28" s="1"/>
      <c r="F28" s="1"/>
      <c r="H28" s="1" t="s">
        <v>15</v>
      </c>
      <c r="I28" t="s">
        <v>20</v>
      </c>
      <c r="J28" t="s">
        <v>21</v>
      </c>
      <c r="K28" t="s">
        <v>22</v>
      </c>
      <c r="L28" t="s">
        <v>23</v>
      </c>
      <c r="M28" t="s">
        <v>24</v>
      </c>
      <c r="N28" t="s">
        <v>25</v>
      </c>
      <c r="O28" t="s">
        <v>26</v>
      </c>
      <c r="P28" t="s">
        <v>27</v>
      </c>
      <c r="Q28" t="s">
        <v>28</v>
      </c>
      <c r="R28" t="s">
        <v>29</v>
      </c>
      <c r="S28" t="s">
        <v>30</v>
      </c>
      <c r="T28" t="s">
        <v>31</v>
      </c>
      <c r="U28" t="s">
        <v>32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  <c r="AA28" t="s">
        <v>38</v>
      </c>
      <c r="AB28" t="s">
        <v>39</v>
      </c>
      <c r="AC28" t="s">
        <v>40</v>
      </c>
      <c r="AD28" t="s">
        <v>41</v>
      </c>
      <c r="AE28" t="s">
        <v>42</v>
      </c>
      <c r="AF28" t="s">
        <v>43</v>
      </c>
    </row>
    <row r="29" spans="1:33" x14ac:dyDescent="0.3">
      <c r="H29" s="1" t="s">
        <v>2</v>
      </c>
      <c r="I29" s="5">
        <f>K3</f>
        <v>39.89</v>
      </c>
      <c r="J29" s="5">
        <f t="shared" ref="J29:P29" si="1">L3</f>
        <v>31.44</v>
      </c>
      <c r="K29" s="5">
        <f t="shared" si="1"/>
        <v>32.699999999999996</v>
      </c>
      <c r="L29" s="5">
        <f t="shared" si="1"/>
        <v>363.65999999999997</v>
      </c>
      <c r="M29" s="5">
        <f t="shared" si="1"/>
        <v>137.75</v>
      </c>
      <c r="N29" s="5">
        <f t="shared" si="1"/>
        <v>39.089999999999996</v>
      </c>
      <c r="O29" s="5">
        <f t="shared" si="1"/>
        <v>35.309999999999995</v>
      </c>
      <c r="P29" s="5">
        <f t="shared" si="1"/>
        <v>110.91000000000001</v>
      </c>
      <c r="Q29" s="7">
        <f>K4</f>
        <v>25.94</v>
      </c>
      <c r="R29" s="7">
        <f t="shared" ref="R29:X29" si="2">L4</f>
        <v>94.410000000000011</v>
      </c>
      <c r="S29" s="7">
        <f t="shared" si="2"/>
        <v>58.98</v>
      </c>
      <c r="T29" s="7">
        <f t="shared" si="2"/>
        <v>130.04</v>
      </c>
      <c r="U29" s="7">
        <f t="shared" si="2"/>
        <v>59.15</v>
      </c>
      <c r="V29" s="7">
        <f t="shared" si="2"/>
        <v>7.12</v>
      </c>
      <c r="W29" s="7">
        <f t="shared" si="2"/>
        <v>10.78</v>
      </c>
      <c r="X29" s="7">
        <f t="shared" si="2"/>
        <v>24.700000000000003</v>
      </c>
      <c r="Y29" s="9">
        <f>K5</f>
        <v>66.42</v>
      </c>
      <c r="Z29" s="9">
        <f t="shared" ref="Z29:AF29" si="3">L5</f>
        <v>94.98</v>
      </c>
      <c r="AA29" s="9">
        <f t="shared" si="3"/>
        <v>91.95</v>
      </c>
      <c r="AB29" s="9">
        <f t="shared" si="3"/>
        <v>43.46</v>
      </c>
      <c r="AC29" s="9">
        <f t="shared" si="3"/>
        <v>17.55</v>
      </c>
      <c r="AD29" s="9">
        <f t="shared" si="3"/>
        <v>2.9499999999999997</v>
      </c>
      <c r="AE29" s="9">
        <f t="shared" si="3"/>
        <v>4.2699999999999996</v>
      </c>
      <c r="AF29" s="9">
        <f t="shared" si="3"/>
        <v>1.79</v>
      </c>
      <c r="AG29" s="9">
        <f>MAX(I29:AF29)</f>
        <v>363.65999999999997</v>
      </c>
    </row>
    <row r="30" spans="1:33" x14ac:dyDescent="0.3">
      <c r="H30" s="1" t="s">
        <v>4</v>
      </c>
      <c r="I30" s="6">
        <f>K15</f>
        <v>2456.1999999999998</v>
      </c>
      <c r="J30" s="6">
        <f t="shared" ref="J30:P30" si="4">L15</f>
        <v>637.80000000000007</v>
      </c>
      <c r="K30" s="6">
        <f t="shared" si="4"/>
        <v>655.30000000000007</v>
      </c>
      <c r="L30" s="6">
        <f t="shared" si="4"/>
        <v>0.5</v>
      </c>
      <c r="M30" s="6">
        <f t="shared" si="4"/>
        <v>-8.9</v>
      </c>
      <c r="N30" s="6">
        <f t="shared" si="4"/>
        <v>-20.200000000000003</v>
      </c>
      <c r="O30" s="6">
        <f t="shared" si="4"/>
        <v>0.79999999999999993</v>
      </c>
      <c r="P30" s="6">
        <f t="shared" si="4"/>
        <v>3.4</v>
      </c>
      <c r="Q30" s="8">
        <f>K5</f>
        <v>66.42</v>
      </c>
      <c r="R30" s="8">
        <f t="shared" ref="R30:X30" si="5">L5</f>
        <v>94.98</v>
      </c>
      <c r="S30" s="8">
        <f t="shared" si="5"/>
        <v>91.95</v>
      </c>
      <c r="T30" s="8">
        <f t="shared" si="5"/>
        <v>43.46</v>
      </c>
      <c r="U30" s="8">
        <f t="shared" si="5"/>
        <v>17.55</v>
      </c>
      <c r="V30" s="8">
        <f t="shared" si="5"/>
        <v>2.9499999999999997</v>
      </c>
      <c r="W30" s="8">
        <f t="shared" si="5"/>
        <v>4.2699999999999996</v>
      </c>
      <c r="X30" s="8">
        <f t="shared" si="5"/>
        <v>1.79</v>
      </c>
      <c r="Y30" s="10">
        <f>K17</f>
        <v>-1401.1999999999998</v>
      </c>
      <c r="Z30" s="10">
        <f t="shared" ref="Z30:AF30" si="6">L17</f>
        <v>-1557.3</v>
      </c>
      <c r="AA30" s="10">
        <f t="shared" si="6"/>
        <v>-1512.1</v>
      </c>
      <c r="AB30" s="10">
        <f t="shared" si="6"/>
        <v>-9.1</v>
      </c>
      <c r="AC30" s="10">
        <f t="shared" si="6"/>
        <v>-27.200000000000003</v>
      </c>
      <c r="AD30" s="10">
        <f t="shared" si="6"/>
        <v>-8.9</v>
      </c>
      <c r="AE30" s="10">
        <f t="shared" si="6"/>
        <v>-13.7</v>
      </c>
      <c r="AF30" s="10">
        <f t="shared" si="6"/>
        <v>-9</v>
      </c>
      <c r="AG30" s="9">
        <f>MAX(I30:AF30)</f>
        <v>2456.1999999999998</v>
      </c>
    </row>
  </sheetData>
  <autoFilter ref="A1:H1" xr:uid="{9F4C71A4-98BA-431B-859D-7EA0171F976A}"/>
  <mergeCells count="4">
    <mergeCell ref="J1:R1"/>
    <mergeCell ref="J7:R7"/>
    <mergeCell ref="J13:R13"/>
    <mergeCell ref="J19:R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Normal="100" workbookViewId="0">
      <selection activeCell="F4" sqref="F4"/>
    </sheetView>
  </sheetViews>
  <sheetFormatPr defaultRowHeight="14.4" x14ac:dyDescent="0.3"/>
  <sheetData>
    <row r="1" spans="1:7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>
        <v>1013</v>
      </c>
      <c r="D2">
        <v>39.882198333740227</v>
      </c>
      <c r="E2">
        <v>129.9226989746094</v>
      </c>
      <c r="F2">
        <v>2.4561574459075932</v>
      </c>
      <c r="G2">
        <v>0.63347840309143066</v>
      </c>
    </row>
    <row r="3" spans="1:7" x14ac:dyDescent="0.3">
      <c r="A3" s="1">
        <v>1</v>
      </c>
      <c r="B3" t="s">
        <v>7</v>
      </c>
      <c r="C3">
        <v>1013</v>
      </c>
      <c r="D3">
        <v>31.438375473022461</v>
      </c>
      <c r="E3">
        <v>85.211082458496094</v>
      </c>
      <c r="F3">
        <v>0.63773316144943237</v>
      </c>
      <c r="G3">
        <v>0.36640995740890497</v>
      </c>
    </row>
    <row r="4" spans="1:7" x14ac:dyDescent="0.3">
      <c r="A4" s="1">
        <v>2</v>
      </c>
      <c r="B4" t="s">
        <v>8</v>
      </c>
      <c r="C4">
        <v>1013</v>
      </c>
      <c r="D4">
        <v>32.693233489990227</v>
      </c>
      <c r="E4">
        <v>93.074745178222656</v>
      </c>
      <c r="F4">
        <v>0.65525352954864502</v>
      </c>
      <c r="G4">
        <v>0.35592809319496149</v>
      </c>
    </row>
    <row r="5" spans="1:7" x14ac:dyDescent="0.3">
      <c r="A5" s="1">
        <v>3</v>
      </c>
      <c r="B5" t="s">
        <v>9</v>
      </c>
      <c r="C5">
        <v>1013</v>
      </c>
      <c r="D5">
        <v>175.0054626464844</v>
      </c>
      <c r="E5">
        <v>203.37542724609381</v>
      </c>
      <c r="F5">
        <v>4.1199516505002982E-2</v>
      </c>
      <c r="G5">
        <v>0.23660729825496671</v>
      </c>
    </row>
    <row r="6" spans="1:7" x14ac:dyDescent="0.3">
      <c r="A6" s="1">
        <v>4</v>
      </c>
      <c r="B6" t="s">
        <v>10</v>
      </c>
      <c r="C6">
        <v>1013</v>
      </c>
      <c r="D6">
        <v>63.831455230712891</v>
      </c>
      <c r="E6">
        <v>78.770660400390625</v>
      </c>
      <c r="F6">
        <v>0.2015029042959213</v>
      </c>
      <c r="G6">
        <v>0.8176192045211792</v>
      </c>
    </row>
    <row r="7" spans="1:7" x14ac:dyDescent="0.3">
      <c r="A7" s="1">
        <v>5</v>
      </c>
      <c r="B7" t="s">
        <v>11</v>
      </c>
      <c r="C7">
        <v>1013</v>
      </c>
      <c r="D7">
        <v>20.67877197265625</v>
      </c>
      <c r="E7">
        <v>50.498016357421882</v>
      </c>
      <c r="F7">
        <v>0.68998408317565918</v>
      </c>
      <c r="G7">
        <v>0.87579846382141113</v>
      </c>
    </row>
    <row r="8" spans="1:7" x14ac:dyDescent="0.3">
      <c r="A8" s="1">
        <v>6</v>
      </c>
      <c r="B8" t="s">
        <v>12</v>
      </c>
      <c r="C8">
        <v>1013</v>
      </c>
      <c r="D8">
        <v>16.80496978759766</v>
      </c>
      <c r="E8">
        <v>20.999460220336911</v>
      </c>
      <c r="F8">
        <v>0.65437489748001099</v>
      </c>
      <c r="G8">
        <v>1.392964720726013</v>
      </c>
    </row>
    <row r="9" spans="1:7" x14ac:dyDescent="0.3">
      <c r="A9" s="1">
        <v>7</v>
      </c>
      <c r="B9" t="s">
        <v>13</v>
      </c>
      <c r="C9">
        <v>1013</v>
      </c>
      <c r="D9">
        <v>51.583850860595703</v>
      </c>
      <c r="E9">
        <v>69.032867431640625</v>
      </c>
      <c r="F9">
        <v>0.28160098195075989</v>
      </c>
      <c r="G9">
        <v>0.95773637294769287</v>
      </c>
    </row>
    <row r="10" spans="1:7" x14ac:dyDescent="0.3">
      <c r="A10" s="1">
        <v>8</v>
      </c>
      <c r="B10" t="s">
        <v>6</v>
      </c>
      <c r="C10">
        <v>3009</v>
      </c>
      <c r="D10">
        <v>25.934963226318359</v>
      </c>
      <c r="E10">
        <v>116.39833831787109</v>
      </c>
      <c r="F10">
        <v>-0.78618043661117554</v>
      </c>
      <c r="G10">
        <v>0.55215579271316528</v>
      </c>
    </row>
    <row r="11" spans="1:7" x14ac:dyDescent="0.3">
      <c r="A11" s="1">
        <v>9</v>
      </c>
      <c r="B11" t="s">
        <v>7</v>
      </c>
      <c r="C11">
        <v>3009</v>
      </c>
      <c r="D11">
        <v>94.402313232421875</v>
      </c>
      <c r="E11">
        <v>273.14480590820313</v>
      </c>
      <c r="F11">
        <v>-0.52301347255706787</v>
      </c>
      <c r="G11">
        <v>0.66801285743713379</v>
      </c>
    </row>
    <row r="12" spans="1:7" x14ac:dyDescent="0.3">
      <c r="A12" s="1">
        <v>10</v>
      </c>
      <c r="B12" t="s">
        <v>8</v>
      </c>
      <c r="C12">
        <v>3009</v>
      </c>
      <c r="D12">
        <v>58.972686767578118</v>
      </c>
      <c r="E12">
        <v>227.13667297363281</v>
      </c>
      <c r="F12">
        <v>-0.62889093160629272</v>
      </c>
      <c r="G12">
        <v>0.64107072353363037</v>
      </c>
    </row>
    <row r="13" spans="1:7" x14ac:dyDescent="0.3">
      <c r="A13" s="1">
        <v>11</v>
      </c>
      <c r="B13" t="s">
        <v>9</v>
      </c>
      <c r="C13">
        <v>3009</v>
      </c>
      <c r="D13">
        <v>58.161884307861328</v>
      </c>
      <c r="E13">
        <v>80.577095031738281</v>
      </c>
      <c r="F13">
        <v>-2.3005746304988861E-2</v>
      </c>
      <c r="G13">
        <v>0.82317084074020386</v>
      </c>
    </row>
    <row r="14" spans="1:7" x14ac:dyDescent="0.3">
      <c r="A14" s="1">
        <v>12</v>
      </c>
      <c r="B14" t="s">
        <v>10</v>
      </c>
      <c r="C14">
        <v>3009</v>
      </c>
      <c r="D14">
        <v>26.735031127929691</v>
      </c>
      <c r="E14">
        <v>37.786273956298828</v>
      </c>
      <c r="F14">
        <v>-1.203841902315617E-2</v>
      </c>
      <c r="G14">
        <v>0.96869689226150513</v>
      </c>
    </row>
    <row r="15" spans="1:7" x14ac:dyDescent="0.3">
      <c r="A15" s="1">
        <v>13</v>
      </c>
      <c r="B15" t="s">
        <v>11</v>
      </c>
      <c r="C15">
        <v>3009</v>
      </c>
      <c r="D15">
        <v>3.2763888835906978</v>
      </c>
      <c r="E15">
        <v>4.1730690002441406</v>
      </c>
      <c r="F15">
        <v>-7.5608409941196442E-2</v>
      </c>
      <c r="G15">
        <v>1.205063939094543</v>
      </c>
    </row>
    <row r="16" spans="1:7" x14ac:dyDescent="0.3">
      <c r="A16" s="1">
        <v>14</v>
      </c>
      <c r="B16" t="s">
        <v>12</v>
      </c>
      <c r="C16">
        <v>3009</v>
      </c>
      <c r="D16">
        <v>4.6493825912475586</v>
      </c>
      <c r="E16">
        <v>6.2143478393554688</v>
      </c>
      <c r="F16">
        <v>-1.0388718917965891E-2</v>
      </c>
      <c r="G16">
        <v>1.139735221862793</v>
      </c>
    </row>
    <row r="17" spans="1:7" x14ac:dyDescent="0.3">
      <c r="A17" s="1">
        <v>15</v>
      </c>
      <c r="B17" t="s">
        <v>13</v>
      </c>
      <c r="C17">
        <v>3009</v>
      </c>
      <c r="D17">
        <v>10.89783954620361</v>
      </c>
      <c r="E17">
        <v>16.111343383789059</v>
      </c>
      <c r="F17">
        <v>-1.9124940037727359E-2</v>
      </c>
      <c r="G17">
        <v>1.0893063545227051</v>
      </c>
    </row>
    <row r="18" spans="1:7" x14ac:dyDescent="0.3">
      <c r="A18" s="1">
        <v>16</v>
      </c>
      <c r="B18" t="s">
        <v>6</v>
      </c>
      <c r="C18">
        <v>4834</v>
      </c>
      <c r="D18">
        <v>66.41326904296875</v>
      </c>
      <c r="E18">
        <v>213.6964416503906</v>
      </c>
      <c r="F18">
        <v>-1.401130676269531</v>
      </c>
      <c r="G18">
        <v>1.8947169780731199</v>
      </c>
    </row>
    <row r="19" spans="1:7" x14ac:dyDescent="0.3">
      <c r="A19" s="1">
        <v>17</v>
      </c>
      <c r="B19" t="s">
        <v>7</v>
      </c>
      <c r="C19">
        <v>4834</v>
      </c>
      <c r="D19">
        <v>94.97314453125</v>
      </c>
      <c r="E19">
        <v>218.2374572753906</v>
      </c>
      <c r="F19">
        <v>-1.557213306427002</v>
      </c>
      <c r="G19">
        <v>1.9896417856216431</v>
      </c>
    </row>
    <row r="20" spans="1:7" x14ac:dyDescent="0.3">
      <c r="A20" s="1">
        <v>18</v>
      </c>
      <c r="B20" t="s">
        <v>8</v>
      </c>
      <c r="C20">
        <v>4834</v>
      </c>
      <c r="D20">
        <v>91.947685241699219</v>
      </c>
      <c r="E20">
        <v>225.29664611816409</v>
      </c>
      <c r="F20">
        <v>-1.512030363082886</v>
      </c>
      <c r="G20">
        <v>1.955363988876343</v>
      </c>
    </row>
    <row r="21" spans="1:7" x14ac:dyDescent="0.3">
      <c r="A21" s="1">
        <v>19</v>
      </c>
      <c r="B21" t="s">
        <v>9</v>
      </c>
      <c r="C21">
        <v>4834</v>
      </c>
      <c r="D21">
        <v>9.687962532043457</v>
      </c>
      <c r="E21">
        <v>21.974575042724609</v>
      </c>
      <c r="F21">
        <v>-1.621524572372437</v>
      </c>
      <c r="G21">
        <v>1.8582019805908201</v>
      </c>
    </row>
    <row r="22" spans="1:7" x14ac:dyDescent="0.3">
      <c r="A22" s="1">
        <v>20</v>
      </c>
      <c r="B22" t="s">
        <v>10</v>
      </c>
      <c r="C22">
        <v>4834</v>
      </c>
      <c r="D22">
        <v>4.109105110168457</v>
      </c>
      <c r="E22">
        <v>8.4306344985961914</v>
      </c>
      <c r="F22">
        <v>-1.541708827018738</v>
      </c>
      <c r="G22">
        <v>1.780198931694031</v>
      </c>
    </row>
    <row r="23" spans="1:7" x14ac:dyDescent="0.3">
      <c r="A23" s="1">
        <v>21</v>
      </c>
      <c r="B23" t="s">
        <v>11</v>
      </c>
      <c r="C23">
        <v>4834</v>
      </c>
      <c r="D23">
        <v>1.03533947467804</v>
      </c>
      <c r="E23">
        <v>1.0684090852737429</v>
      </c>
      <c r="F23">
        <v>-1.6607843637466431</v>
      </c>
      <c r="G23">
        <v>1.7717850208282471</v>
      </c>
    </row>
    <row r="24" spans="1:7" x14ac:dyDescent="0.3">
      <c r="A24" s="1">
        <v>22</v>
      </c>
      <c r="B24" t="s">
        <v>12</v>
      </c>
      <c r="C24">
        <v>4834</v>
      </c>
      <c r="D24">
        <v>1.260648131370544</v>
      </c>
      <c r="E24">
        <v>1.565482378005981</v>
      </c>
      <c r="F24">
        <v>-1.6359544992446899</v>
      </c>
      <c r="G24">
        <v>1.7767810821533201</v>
      </c>
    </row>
    <row r="25" spans="1:7" x14ac:dyDescent="0.3">
      <c r="A25" s="1">
        <v>23</v>
      </c>
      <c r="B25" t="s">
        <v>13</v>
      </c>
      <c r="C25">
        <v>4834</v>
      </c>
      <c r="D25">
        <v>0.98243254423141479</v>
      </c>
      <c r="E25">
        <v>0.75947332382202148</v>
      </c>
      <c r="F25">
        <v>-1.635908842086792</v>
      </c>
      <c r="G25">
        <v>1.8262490034103389</v>
      </c>
    </row>
  </sheetData>
  <autoFilter ref="A1:G1" xr:uid="{9F4C71A4-98BA-431B-859D-7EA0171F976A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5</vt:i4>
      </vt:variant>
    </vt:vector>
  </HeadingPairs>
  <TitlesOfParts>
    <vt:vector size="7" baseType="lpstr">
      <vt:lpstr>Base</vt:lpstr>
      <vt:lpstr>Backup</vt:lpstr>
      <vt:lpstr>Amp_MeanVSError_Mean</vt:lpstr>
      <vt:lpstr>Error_Std</vt:lpstr>
      <vt:lpstr>Error_Mean</vt:lpstr>
      <vt:lpstr>Amp_Std</vt:lpstr>
      <vt:lpstr>Amp_Mean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Luhm</cp:lastModifiedBy>
  <dcterms:created xsi:type="dcterms:W3CDTF">2019-09-19T17:17:48Z</dcterms:created>
  <dcterms:modified xsi:type="dcterms:W3CDTF">2019-09-23T20:36:54Z</dcterms:modified>
</cp:coreProperties>
</file>