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ricardonpa/Library/CloudStorage/GoogleDrive-ricardo.npa@gmail.com/Shared drives/Development/Codes/ULTERA-contribute-rdamaral/"/>
    </mc:Choice>
  </mc:AlternateContent>
  <xr:revisionPtr revIDLastSave="0" documentId="13_ncr:1_{A515584E-37FE-4E4C-9A09-C8572C591D87}" xr6:coauthVersionLast="47" xr6:coauthVersionMax="47" xr10:uidLastSave="{00000000-0000-0000-0000-000000000000}"/>
  <bookViews>
    <workbookView xWindow="0" yWindow="500" windowWidth="38400" windowHeight="211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9" i="1" l="1"/>
  <c r="J68" i="1"/>
  <c r="J67" i="1"/>
  <c r="J66" i="1"/>
  <c r="J64" i="1"/>
  <c r="J62" i="1"/>
  <c r="J60" i="1"/>
  <c r="J58" i="1"/>
  <c r="J56" i="1"/>
  <c r="J54" i="1"/>
  <c r="J51" i="1"/>
  <c r="J50" i="1"/>
  <c r="J47" i="1"/>
  <c r="J46" i="1"/>
  <c r="J43" i="1"/>
  <c r="J42" i="1"/>
  <c r="J39" i="1"/>
  <c r="J38" i="1"/>
  <c r="J35" i="1"/>
  <c r="J34" i="1"/>
  <c r="J31" i="1"/>
  <c r="J30" i="1"/>
  <c r="J27" i="1"/>
  <c r="J26" i="1"/>
  <c r="J23" i="1"/>
  <c r="J22" i="1"/>
  <c r="J21" i="1"/>
  <c r="J20" i="1"/>
  <c r="J19" i="1"/>
  <c r="J18" i="1"/>
  <c r="J17" i="1"/>
  <c r="J16" i="1"/>
  <c r="K14" i="1"/>
  <c r="J14" i="1"/>
  <c r="K10" i="1"/>
  <c r="J10" i="1"/>
  <c r="K12" i="1"/>
  <c r="J12" i="1"/>
  <c r="I69" i="1"/>
  <c r="I67" i="1"/>
  <c r="I63" i="1"/>
  <c r="I62" i="1"/>
  <c r="K64" i="1"/>
  <c r="I65" i="1"/>
  <c r="I64" i="1"/>
  <c r="K60" i="1"/>
  <c r="K58" i="1"/>
  <c r="K56" i="1"/>
  <c r="K54" i="1"/>
  <c r="I61" i="1"/>
  <c r="I59" i="1"/>
  <c r="I57" i="1"/>
  <c r="I55" i="1"/>
  <c r="I60" i="1"/>
  <c r="I58" i="1"/>
  <c r="I56" i="1"/>
  <c r="I54" i="1"/>
  <c r="I30" i="1"/>
  <c r="I31" i="1"/>
  <c r="I32" i="1"/>
  <c r="I33" i="1"/>
  <c r="I34" i="1"/>
  <c r="I35" i="1"/>
  <c r="I36" i="1"/>
  <c r="I37" i="1"/>
  <c r="I38" i="1"/>
  <c r="I39" i="1"/>
  <c r="I40" i="1"/>
  <c r="I41" i="1"/>
  <c r="I42" i="1"/>
  <c r="I43" i="1"/>
  <c r="I44" i="1"/>
  <c r="I45" i="1"/>
  <c r="I46" i="1"/>
  <c r="I47" i="1"/>
  <c r="I48" i="1"/>
  <c r="I49" i="1"/>
  <c r="I50" i="1"/>
  <c r="I51" i="1"/>
  <c r="I52" i="1"/>
  <c r="I53" i="1"/>
  <c r="I27" i="1"/>
  <c r="I28" i="1"/>
  <c r="I29" i="1"/>
  <c r="I23" i="1"/>
  <c r="I24" i="1"/>
  <c r="I25" i="1"/>
  <c r="I26" i="1"/>
  <c r="I22" i="1"/>
  <c r="I21" i="1"/>
  <c r="I20" i="1"/>
  <c r="I19" i="1"/>
  <c r="I18" i="1"/>
  <c r="I17" i="1"/>
  <c r="I16" i="1"/>
</calcChain>
</file>

<file path=xl/sharedStrings.xml><?xml version="1.0" encoding="utf-8"?>
<sst xmlns="http://schemas.openxmlformats.org/spreadsheetml/2006/main" count="681" uniqueCount="106">
  <si>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</si>
  <si>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</si>
  <si>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</si>
  <si>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</si>
  <si>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</si>
  <si>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</si>
  <si>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</si>
  <si>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</si>
  <si>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</si>
  <si>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</si>
  <si>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</si>
  <si>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</si>
  <si>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</si>
  <si>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</si>
  <si>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</si>
  <si>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</si>
  <si>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</si>
  <si>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</si>
  <si>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</si>
  <si>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</si>
  <si>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</si>
  <si>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</si>
  <si>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</si>
  <si>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</si>
  <si>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</si>
  <si>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</si>
  <si>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</si>
  <si>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</si>
  <si>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</si>
  <si>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</si>
  <si>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</si>
  <si>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</si>
  <si>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</si>
  <si>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</si>
  <si>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</si>
  <si>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</si>
  <si>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</si>
  <si>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</si>
  <si>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</si>
  <si>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</si>
  <si>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</si>
  <si>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</si>
  <si>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</si>
  <si>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</si>
  <si>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</si>
  <si>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</si>
  <si>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</si>
  <si>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</si>
  <si>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</si>
  <si>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</si>
  <si>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</si>
  <si>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</si>
  <si>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</si>
  <si>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</si>
  <si>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</si>
  <si>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</si>
  <si>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</si>
  <si>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</si>
  <si>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</si>
  <si>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</si>
  <si>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</si>
  <si>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AC</t>
  </si>
  <si>
    <t>compressive yield strength</t>
  </si>
  <si>
    <t>%</t>
  </si>
  <si>
    <t>strain rate 1e-3</t>
  </si>
  <si>
    <t>T1</t>
  </si>
  <si>
    <t>Ricardo Amaral</t>
  </si>
  <si>
    <t>rna5137@psu.edu</t>
  </si>
  <si>
    <t>BCC</t>
  </si>
  <si>
    <t>compressive ductility</t>
  </si>
  <si>
    <t>tensile yield strength</t>
  </si>
  <si>
    <t>FCC</t>
  </si>
  <si>
    <t>FCC+Sigma</t>
  </si>
  <si>
    <t>ultimate tensile strength</t>
  </si>
  <si>
    <t>tensile ductility</t>
  </si>
  <si>
    <t>AM</t>
  </si>
  <si>
    <t>hardness</t>
  </si>
  <si>
    <t>Laser-based Additive Manufacturing</t>
  </si>
  <si>
    <t>BCC+BCC</t>
  </si>
  <si>
    <t>T2</t>
  </si>
  <si>
    <t>density</t>
  </si>
  <si>
    <t>kg/m3</t>
  </si>
  <si>
    <t>1</t>
  </si>
  <si>
    <t>V Nb Ta Mo</t>
  </si>
  <si>
    <t>F6</t>
  </si>
  <si>
    <t>10.1002/adem.202402021</t>
  </si>
  <si>
    <t>strain rate 1e-2</t>
  </si>
  <si>
    <t>2</t>
  </si>
  <si>
    <t>Fe Co Cr Ni</t>
  </si>
  <si>
    <t>total tensile ductility</t>
  </si>
  <si>
    <t>strain rate 3e-4</t>
  </si>
  <si>
    <t>10.1016/j.ijplas.2024.104142</t>
  </si>
  <si>
    <t>Nb Mo Ta W Hf</t>
  </si>
  <si>
    <t>Nb Mo Ta W</t>
  </si>
  <si>
    <t>10.1016/j.intermet.2024.108515</t>
  </si>
  <si>
    <t>T4</t>
  </si>
  <si>
    <t>Al Nb Ta Ti Zr</t>
  </si>
  <si>
    <t>BCC+HCP</t>
  </si>
  <si>
    <t>F7</t>
  </si>
  <si>
    <t>10.1016/j.jallcom.2024.177079</t>
  </si>
  <si>
    <t>V0.263 Nb0.263 Ta0.263 Mo0.211</t>
  </si>
  <si>
    <t>V0.238 Nb0.238 Ta0.238 Mo0.286</t>
  </si>
  <si>
    <t>Fe0.244 Co0.244 Cr0.244 Ni0.244 Mo0.024</t>
  </si>
  <si>
    <t>Fe0.233 Co0.233 Cr0.233 Ni0.233 Mo0.07</t>
  </si>
  <si>
    <t>Fe0.222 Co0.222 Cr0.222 Ni0.222 Mo0.111</t>
  </si>
  <si>
    <t>Al0.2 Mo0.1 Nb0.2 Ta0.1 Ti0.2 Zr0.2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</si>
</sst>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49" fontId="0" fillId="0" borderId="0" xfId="0" applyNumberFormat="1"/>
    <xf numFmtId="0" fontId="4" fillId="7" borderId="11" xfId="0" applyFont="1" applyFill="1" applyBorder="1" applyAlignment="1">
      <alignment horizontal="center" vertical="center"/>
    </xf>
    <xf numFmtId="0" fontId="4" fillId="7" borderId="6"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1" fillId="0" borderId="14" xfId="0" applyFont="1" applyBorder="1" applyAlignment="1">
      <alignment horizontal="center" vertical="center"/>
    </xf>
    <xf numFmtId="0" fontId="2" fillId="0" borderId="16" xfId="1" applyBorder="1" applyAlignment="1">
      <alignment horizontal="center" vertical="center"/>
    </xf>
    <xf numFmtId="11" fontId="5" fillId="0" borderId="2" xfId="0" applyNumberFormat="1" applyFont="1" applyBorder="1" applyAlignment="1">
      <alignment horizontal="center" vertical="center"/>
    </xf>
    <xf numFmtId="11" fontId="4" fillId="4" borderId="22" xfId="0" applyNumberFormat="1" applyFont="1" applyFill="1" applyBorder="1" applyAlignment="1">
      <alignment horizontal="center" vertical="center"/>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5" fillId="0" borderId="9" xfId="0" applyFont="1" applyBorder="1" applyAlignment="1">
      <alignment horizontal="center" wrapText="1"/>
    </xf>
    <xf numFmtId="0" fontId="5" fillId="0" borderId="1" xfId="0" applyFont="1" applyBorder="1" applyAlignment="1">
      <alignment horizontal="center" wrapText="1"/>
    </xf>
    <xf numFmtId="11" fontId="5" fillId="0" borderId="1" xfId="0" applyNumberFormat="1" applyFont="1" applyBorder="1" applyAlignment="1">
      <alignment horizontal="center"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2" xfId="0" applyFont="1" applyBorder="1" applyAlignment="1">
      <alignment horizontal="center" wrapText="1"/>
    </xf>
    <xf numFmtId="0" fontId="5"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na5137@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6"/>
  <sheetViews>
    <sheetView tabSelected="1" topLeftCell="A42" zoomScale="140" zoomScaleNormal="140" workbookViewId="0">
      <selection activeCell="H63" sqref="H63"/>
    </sheetView>
  </sheetViews>
  <sheetFormatPr baseColWidth="10" defaultColWidth="8.83203125" defaultRowHeight="15" x14ac:dyDescent="0.2"/>
  <cols>
    <col min="1" max="1" width="14.1640625" customWidth="1"/>
    <col min="2" max="2" width="31" customWidth="1"/>
    <col min="3" max="3" width="17.33203125" customWidth="1"/>
    <col min="4" max="5" width="17.83203125" customWidth="1"/>
    <col min="6" max="7" width="19.33203125" customWidth="1"/>
    <col min="8" max="8" width="21" customWidth="1"/>
    <col min="9" max="9" width="16.5" customWidth="1"/>
    <col min="10" max="10" width="12.5" style="31"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36" t="s">
        <v>66</v>
      </c>
      <c r="D2" s="44" t="s">
        <v>32</v>
      </c>
      <c r="E2" s="45"/>
      <c r="F2" s="40"/>
      <c r="G2" s="40"/>
      <c r="H2" s="40"/>
      <c r="I2" s="40"/>
      <c r="J2" s="40"/>
      <c r="K2" s="40"/>
      <c r="L2" s="40"/>
      <c r="M2" s="40"/>
      <c r="N2" s="41"/>
      <c r="O2" s="24"/>
    </row>
    <row r="3" spans="1:20" ht="22" customHeight="1" thickBot="1" x14ac:dyDescent="0.25">
      <c r="A3" s="8" t="s">
        <v>1</v>
      </c>
      <c r="B3" s="37" t="s">
        <v>67</v>
      </c>
      <c r="D3" s="46"/>
      <c r="E3" s="47"/>
      <c r="F3" s="42"/>
      <c r="G3" s="42"/>
      <c r="H3" s="42"/>
      <c r="I3" s="42"/>
      <c r="J3" s="42"/>
      <c r="K3" s="42"/>
      <c r="L3" s="42"/>
      <c r="M3" s="42"/>
      <c r="N3" s="43"/>
      <c r="O3" s="24"/>
    </row>
    <row r="4" spans="1:20" ht="22.5" customHeight="1" x14ac:dyDescent="0.2">
      <c r="A4" s="8" t="s">
        <v>2</v>
      </c>
      <c r="B4" s="16" t="s">
        <v>4</v>
      </c>
    </row>
    <row r="5" spans="1:20" ht="21.5" customHeight="1" thickBot="1" x14ac:dyDescent="0.25">
      <c r="A5" s="9" t="s">
        <v>3</v>
      </c>
      <c r="B5" s="17" t="s">
        <v>4</v>
      </c>
      <c r="C5" s="56" t="s">
        <v>30</v>
      </c>
      <c r="D5" s="57" t="s">
        <v>29</v>
      </c>
      <c r="E5" s="57" t="s">
        <v>26</v>
      </c>
      <c r="F5" s="57" t="s">
        <v>56</v>
      </c>
      <c r="G5" s="57" t="s">
        <v>27</v>
      </c>
      <c r="H5" s="65" t="s">
        <v>52</v>
      </c>
      <c r="I5" s="57" t="s">
        <v>58</v>
      </c>
      <c r="J5" s="58" t="s">
        <v>28</v>
      </c>
      <c r="K5" s="57" t="s">
        <v>46</v>
      </c>
      <c r="L5" s="57" t="s">
        <v>28</v>
      </c>
      <c r="M5" s="57" t="s">
        <v>59</v>
      </c>
      <c r="N5" s="57" t="s">
        <v>43</v>
      </c>
      <c r="O5" s="59" t="s">
        <v>50</v>
      </c>
    </row>
    <row r="6" spans="1:20" ht="17" thickTop="1" x14ac:dyDescent="0.2">
      <c r="A6" s="4" t="s">
        <v>24</v>
      </c>
      <c r="B6" s="5" t="s">
        <v>25</v>
      </c>
      <c r="C6" s="57"/>
      <c r="D6" s="57"/>
      <c r="E6" s="57"/>
      <c r="F6" s="57"/>
      <c r="G6" s="57"/>
      <c r="H6" s="66"/>
      <c r="I6" s="57"/>
      <c r="J6" s="58"/>
      <c r="K6" s="57"/>
      <c r="L6" s="57"/>
      <c r="M6" s="57"/>
      <c r="N6" s="57"/>
      <c r="O6" s="60"/>
    </row>
    <row r="7" spans="1:20" ht="17" thickBot="1" x14ac:dyDescent="0.25">
      <c r="A7" s="3" t="s">
        <v>17</v>
      </c>
      <c r="B7" s="6" t="s">
        <v>18</v>
      </c>
      <c r="C7" s="6" t="s">
        <v>54</v>
      </c>
      <c r="D7" s="6" t="s">
        <v>53</v>
      </c>
      <c r="E7" s="6" t="s">
        <v>22</v>
      </c>
      <c r="F7" s="6" t="s">
        <v>57</v>
      </c>
      <c r="G7" s="6" t="s">
        <v>19</v>
      </c>
      <c r="H7" s="6" t="s">
        <v>55</v>
      </c>
      <c r="I7" s="6">
        <v>298</v>
      </c>
      <c r="J7" s="38" t="s">
        <v>33</v>
      </c>
      <c r="K7" s="18" t="s">
        <v>47</v>
      </c>
      <c r="L7" s="18" t="s">
        <v>44</v>
      </c>
      <c r="M7" s="6" t="s">
        <v>60</v>
      </c>
      <c r="N7" s="6" t="s">
        <v>23</v>
      </c>
      <c r="O7" s="61"/>
      <c r="P7" s="30" t="s">
        <v>40</v>
      </c>
      <c r="Q7" s="22" t="s">
        <v>41</v>
      </c>
      <c r="R7" s="22" t="s">
        <v>42</v>
      </c>
    </row>
    <row r="8" spans="1:20" ht="20.5" customHeight="1" thickTop="1" thickBot="1" x14ac:dyDescent="0.25">
      <c r="A8" s="1"/>
      <c r="B8" s="48" t="s">
        <v>6</v>
      </c>
      <c r="C8" s="49"/>
      <c r="D8" s="49"/>
      <c r="E8" s="50"/>
      <c r="F8" s="51" t="s">
        <v>11</v>
      </c>
      <c r="G8" s="52"/>
      <c r="H8" s="52"/>
      <c r="I8" s="52"/>
      <c r="J8" s="53"/>
      <c r="K8" s="53"/>
      <c r="L8" s="53"/>
      <c r="M8" s="54" t="s">
        <v>14</v>
      </c>
      <c r="N8" s="55"/>
      <c r="O8" s="28" t="s">
        <v>49</v>
      </c>
      <c r="P8" s="62" t="s">
        <v>39</v>
      </c>
      <c r="Q8" s="63"/>
      <c r="R8" s="63"/>
      <c r="S8" s="63"/>
      <c r="T8" s="64"/>
    </row>
    <row r="9" spans="1:20" ht="22" customHeight="1" thickBot="1" x14ac:dyDescent="0.25">
      <c r="A9" s="2" t="s">
        <v>31</v>
      </c>
      <c r="B9" s="11" t="s">
        <v>7</v>
      </c>
      <c r="C9" s="12" t="s">
        <v>8</v>
      </c>
      <c r="D9" s="12" t="s">
        <v>9</v>
      </c>
      <c r="E9" s="13" t="s">
        <v>10</v>
      </c>
      <c r="F9" s="15" t="s">
        <v>12</v>
      </c>
      <c r="G9" s="14" t="s">
        <v>13</v>
      </c>
      <c r="H9" s="14" t="s">
        <v>51</v>
      </c>
      <c r="I9" s="14" t="s">
        <v>20</v>
      </c>
      <c r="J9" s="39" t="s">
        <v>21</v>
      </c>
      <c r="K9" s="23" t="s">
        <v>48</v>
      </c>
      <c r="L9" s="23" t="s">
        <v>45</v>
      </c>
      <c r="M9" s="25" t="s">
        <v>15</v>
      </c>
      <c r="N9" s="26" t="s">
        <v>16</v>
      </c>
      <c r="O9" s="29"/>
      <c r="P9" s="27" t="s">
        <v>34</v>
      </c>
      <c r="Q9" s="20" t="s">
        <v>35</v>
      </c>
      <c r="R9" s="20" t="s">
        <v>36</v>
      </c>
      <c r="S9" s="20" t="s">
        <v>37</v>
      </c>
      <c r="T9" s="21" t="s">
        <v>38</v>
      </c>
    </row>
    <row r="10" spans="1:20" x14ac:dyDescent="0.2">
      <c r="A10" s="35" t="s">
        <v>82</v>
      </c>
      <c r="B10" s="19" t="s">
        <v>83</v>
      </c>
      <c r="C10" s="32" t="s">
        <v>68</v>
      </c>
      <c r="D10" s="32" t="s">
        <v>61</v>
      </c>
      <c r="E10" s="19"/>
      <c r="F10" s="32" t="s">
        <v>62</v>
      </c>
      <c r="G10" s="32" t="s">
        <v>19</v>
      </c>
      <c r="H10" s="32" t="s">
        <v>64</v>
      </c>
      <c r="I10" s="34">
        <v>298</v>
      </c>
      <c r="J10" s="31">
        <f>1326*10^6</f>
        <v>1326000000</v>
      </c>
      <c r="K10" s="31">
        <f>32*10^6</f>
        <v>32000000</v>
      </c>
      <c r="L10" s="19" t="s">
        <v>44</v>
      </c>
      <c r="M10" s="19" t="s">
        <v>84</v>
      </c>
      <c r="N10" s="19" t="s">
        <v>85</v>
      </c>
    </row>
    <row r="11" spans="1:20" x14ac:dyDescent="0.2">
      <c r="A11" s="35" t="s">
        <v>82</v>
      </c>
      <c r="B11" s="19" t="s">
        <v>83</v>
      </c>
      <c r="C11" s="32" t="s">
        <v>68</v>
      </c>
      <c r="D11" s="32" t="s">
        <v>61</v>
      </c>
      <c r="E11" s="19"/>
      <c r="F11" s="32" t="s">
        <v>69</v>
      </c>
      <c r="G11" s="32" t="s">
        <v>19</v>
      </c>
      <c r="H11" s="32" t="s">
        <v>64</v>
      </c>
      <c r="I11" s="34">
        <v>298</v>
      </c>
      <c r="J11" s="31">
        <v>30.1</v>
      </c>
      <c r="K11" s="31">
        <v>1.7</v>
      </c>
      <c r="L11" s="19" t="s">
        <v>63</v>
      </c>
      <c r="M11" s="19" t="s">
        <v>84</v>
      </c>
      <c r="N11" s="19" t="s">
        <v>85</v>
      </c>
    </row>
    <row r="12" spans="1:20" x14ac:dyDescent="0.2">
      <c r="A12" s="35" t="s">
        <v>82</v>
      </c>
      <c r="B12" s="19" t="s">
        <v>100</v>
      </c>
      <c r="C12" s="32" t="s">
        <v>68</v>
      </c>
      <c r="D12" s="32" t="s">
        <v>61</v>
      </c>
      <c r="E12" s="19"/>
      <c r="F12" s="32" t="s">
        <v>62</v>
      </c>
      <c r="G12" s="32" t="s">
        <v>19</v>
      </c>
      <c r="H12" s="32" t="s">
        <v>64</v>
      </c>
      <c r="I12" s="34">
        <v>298</v>
      </c>
      <c r="J12" s="31">
        <f>1214*10^6</f>
        <v>1214000000</v>
      </c>
      <c r="K12" s="31">
        <f>26*10^6</f>
        <v>26000000</v>
      </c>
      <c r="L12" s="19" t="s">
        <v>44</v>
      </c>
      <c r="M12" s="19" t="s">
        <v>84</v>
      </c>
      <c r="N12" s="19" t="s">
        <v>85</v>
      </c>
    </row>
    <row r="13" spans="1:20" x14ac:dyDescent="0.2">
      <c r="A13" s="35" t="s">
        <v>82</v>
      </c>
      <c r="B13" s="19" t="s">
        <v>100</v>
      </c>
      <c r="C13" s="32" t="s">
        <v>68</v>
      </c>
      <c r="D13" s="32" t="s">
        <v>61</v>
      </c>
      <c r="E13" s="19"/>
      <c r="F13" s="32" t="s">
        <v>69</v>
      </c>
      <c r="G13" s="32" t="s">
        <v>19</v>
      </c>
      <c r="H13" s="32" t="s">
        <v>64</v>
      </c>
      <c r="I13" s="34">
        <v>298</v>
      </c>
      <c r="J13" s="31">
        <v>44.2</v>
      </c>
      <c r="K13" s="31">
        <v>0.8</v>
      </c>
      <c r="L13" s="19" t="s">
        <v>63</v>
      </c>
      <c r="M13" s="19" t="s">
        <v>84</v>
      </c>
      <c r="N13" s="19" t="s">
        <v>85</v>
      </c>
    </row>
    <row r="14" spans="1:20" x14ac:dyDescent="0.2">
      <c r="A14" s="35" t="s">
        <v>82</v>
      </c>
      <c r="B14" s="19" t="s">
        <v>101</v>
      </c>
      <c r="C14" s="32" t="s">
        <v>68</v>
      </c>
      <c r="D14" s="32" t="s">
        <v>61</v>
      </c>
      <c r="E14" s="19"/>
      <c r="F14" s="32" t="s">
        <v>62</v>
      </c>
      <c r="G14" s="32" t="s">
        <v>19</v>
      </c>
      <c r="H14" s="32" t="s">
        <v>64</v>
      </c>
      <c r="I14" s="34">
        <v>298</v>
      </c>
      <c r="J14" s="31">
        <f>1465*10^6</f>
        <v>1465000000</v>
      </c>
      <c r="K14" s="31">
        <f>39*10^6</f>
        <v>39000000</v>
      </c>
      <c r="L14" s="19" t="s">
        <v>44</v>
      </c>
      <c r="M14" s="19" t="s">
        <v>84</v>
      </c>
      <c r="N14" s="19" t="s">
        <v>85</v>
      </c>
    </row>
    <row r="15" spans="1:20" x14ac:dyDescent="0.2">
      <c r="A15" s="35" t="s">
        <v>82</v>
      </c>
      <c r="B15" s="19" t="s">
        <v>101</v>
      </c>
      <c r="C15" s="32" t="s">
        <v>68</v>
      </c>
      <c r="D15" s="32" t="s">
        <v>61</v>
      </c>
      <c r="E15" s="19"/>
      <c r="F15" s="32" t="s">
        <v>69</v>
      </c>
      <c r="G15" s="32" t="s">
        <v>19</v>
      </c>
      <c r="H15" s="32" t="s">
        <v>64</v>
      </c>
      <c r="I15" s="34">
        <v>298</v>
      </c>
      <c r="J15" s="31">
        <v>20.7</v>
      </c>
      <c r="K15" s="31">
        <v>2.2999999999999998</v>
      </c>
      <c r="L15" s="19" t="s">
        <v>63</v>
      </c>
      <c r="M15" s="19" t="s">
        <v>84</v>
      </c>
      <c r="N15" s="19" t="s">
        <v>85</v>
      </c>
    </row>
    <row r="16" spans="1:20" x14ac:dyDescent="0.2">
      <c r="A16" s="35" t="s">
        <v>82</v>
      </c>
      <c r="B16" s="19" t="s">
        <v>83</v>
      </c>
      <c r="C16" s="32" t="s">
        <v>68</v>
      </c>
      <c r="D16" s="32" t="s">
        <v>61</v>
      </c>
      <c r="E16" s="19"/>
      <c r="F16" s="32" t="s">
        <v>62</v>
      </c>
      <c r="G16" s="32" t="s">
        <v>19</v>
      </c>
      <c r="H16" s="32" t="s">
        <v>64</v>
      </c>
      <c r="I16" s="34">
        <f t="shared" ref="I16:I21" si="0">1500+273</f>
        <v>1773</v>
      </c>
      <c r="J16" s="31">
        <f>381.74*10^6</f>
        <v>381740000</v>
      </c>
      <c r="K16" s="31"/>
      <c r="L16" s="19" t="s">
        <v>44</v>
      </c>
      <c r="M16" s="19" t="s">
        <v>79</v>
      </c>
      <c r="N16" s="19" t="s">
        <v>85</v>
      </c>
    </row>
    <row r="17" spans="1:14" x14ac:dyDescent="0.2">
      <c r="A17" s="35" t="s">
        <v>82</v>
      </c>
      <c r="B17" s="19" t="s">
        <v>83</v>
      </c>
      <c r="C17" s="32" t="s">
        <v>68</v>
      </c>
      <c r="D17" s="32" t="s">
        <v>61</v>
      </c>
      <c r="E17" s="19"/>
      <c r="F17" s="32" t="s">
        <v>62</v>
      </c>
      <c r="G17" s="32" t="s">
        <v>19</v>
      </c>
      <c r="H17" s="32" t="s">
        <v>86</v>
      </c>
      <c r="I17" s="34">
        <f t="shared" si="0"/>
        <v>1773</v>
      </c>
      <c r="J17" s="31">
        <f>534.92*10^6</f>
        <v>534919999.99999994</v>
      </c>
      <c r="K17" s="31"/>
      <c r="L17" s="19" t="s">
        <v>44</v>
      </c>
      <c r="M17" s="19" t="s">
        <v>79</v>
      </c>
      <c r="N17" s="19" t="s">
        <v>85</v>
      </c>
    </row>
    <row r="18" spans="1:14" x14ac:dyDescent="0.2">
      <c r="A18" s="35" t="s">
        <v>82</v>
      </c>
      <c r="B18" s="19" t="s">
        <v>100</v>
      </c>
      <c r="C18" s="32" t="s">
        <v>68</v>
      </c>
      <c r="D18" s="32" t="s">
        <v>61</v>
      </c>
      <c r="E18" s="19"/>
      <c r="F18" s="32" t="s">
        <v>62</v>
      </c>
      <c r="G18" s="32" t="s">
        <v>19</v>
      </c>
      <c r="H18" s="32" t="s">
        <v>64</v>
      </c>
      <c r="I18" s="34">
        <f t="shared" si="0"/>
        <v>1773</v>
      </c>
      <c r="J18" s="31">
        <f>335.47*10^6</f>
        <v>335470000</v>
      </c>
      <c r="K18" s="31"/>
      <c r="L18" s="19" t="s">
        <v>44</v>
      </c>
      <c r="M18" s="19" t="s">
        <v>79</v>
      </c>
      <c r="N18" s="19" t="s">
        <v>85</v>
      </c>
    </row>
    <row r="19" spans="1:14" x14ac:dyDescent="0.2">
      <c r="A19" s="35" t="s">
        <v>82</v>
      </c>
      <c r="B19" s="19" t="s">
        <v>100</v>
      </c>
      <c r="C19" s="32" t="s">
        <v>68</v>
      </c>
      <c r="D19" s="32" t="s">
        <v>61</v>
      </c>
      <c r="E19" s="19"/>
      <c r="F19" s="32" t="s">
        <v>62</v>
      </c>
      <c r="G19" s="32" t="s">
        <v>19</v>
      </c>
      <c r="H19" s="32" t="s">
        <v>86</v>
      </c>
      <c r="I19" s="34">
        <f t="shared" si="0"/>
        <v>1773</v>
      </c>
      <c r="J19" s="31">
        <f>433.79*10^6</f>
        <v>433790000</v>
      </c>
      <c r="K19" s="31"/>
      <c r="L19" s="19" t="s">
        <v>44</v>
      </c>
      <c r="M19" s="19" t="s">
        <v>79</v>
      </c>
      <c r="N19" s="19" t="s">
        <v>85</v>
      </c>
    </row>
    <row r="20" spans="1:14" x14ac:dyDescent="0.2">
      <c r="A20" s="35" t="s">
        <v>82</v>
      </c>
      <c r="B20" s="19" t="s">
        <v>101</v>
      </c>
      <c r="C20" s="32" t="s">
        <v>68</v>
      </c>
      <c r="D20" s="32" t="s">
        <v>61</v>
      </c>
      <c r="E20" s="19"/>
      <c r="F20" s="32" t="s">
        <v>62</v>
      </c>
      <c r="G20" s="32" t="s">
        <v>19</v>
      </c>
      <c r="H20" s="32" t="s">
        <v>64</v>
      </c>
      <c r="I20" s="34">
        <f t="shared" si="0"/>
        <v>1773</v>
      </c>
      <c r="J20" s="31">
        <f>412.57*10^6</f>
        <v>412570000</v>
      </c>
      <c r="K20" s="31"/>
      <c r="L20" s="19" t="s">
        <v>44</v>
      </c>
      <c r="M20" s="19" t="s">
        <v>79</v>
      </c>
      <c r="N20" s="19" t="s">
        <v>85</v>
      </c>
    </row>
    <row r="21" spans="1:14" x14ac:dyDescent="0.2">
      <c r="A21" s="35" t="s">
        <v>82</v>
      </c>
      <c r="B21" s="19" t="s">
        <v>101</v>
      </c>
      <c r="C21" s="32" t="s">
        <v>68</v>
      </c>
      <c r="D21" s="32" t="s">
        <v>61</v>
      </c>
      <c r="E21" s="19"/>
      <c r="F21" s="32" t="s">
        <v>62</v>
      </c>
      <c r="G21" s="32" t="s">
        <v>19</v>
      </c>
      <c r="H21" s="32" t="s">
        <v>86</v>
      </c>
      <c r="I21" s="34">
        <f t="shared" si="0"/>
        <v>1773</v>
      </c>
      <c r="J21" s="31">
        <f>577.87*10^6</f>
        <v>577870000</v>
      </c>
      <c r="K21" s="31"/>
      <c r="L21" s="19" t="s">
        <v>44</v>
      </c>
      <c r="M21" s="19" t="s">
        <v>79</v>
      </c>
      <c r="N21" s="19" t="s">
        <v>85</v>
      </c>
    </row>
    <row r="22" spans="1:14" x14ac:dyDescent="0.2">
      <c r="A22" s="35" t="s">
        <v>87</v>
      </c>
      <c r="B22" s="19" t="s">
        <v>88</v>
      </c>
      <c r="C22" s="32" t="s">
        <v>71</v>
      </c>
      <c r="D22" s="32" t="s">
        <v>75</v>
      </c>
      <c r="E22" s="19" t="s">
        <v>77</v>
      </c>
      <c r="F22" s="32" t="s">
        <v>70</v>
      </c>
      <c r="G22" s="32" t="s">
        <v>19</v>
      </c>
      <c r="H22" s="32" t="s">
        <v>90</v>
      </c>
      <c r="I22" s="34">
        <f>25+273</f>
        <v>298</v>
      </c>
      <c r="J22" s="31">
        <f>533*10^6</f>
        <v>533000000</v>
      </c>
      <c r="K22" s="31"/>
      <c r="L22" s="19" t="s">
        <v>44</v>
      </c>
      <c r="M22" s="19" t="s">
        <v>65</v>
      </c>
      <c r="N22" s="19" t="s">
        <v>91</v>
      </c>
    </row>
    <row r="23" spans="1:14" x14ac:dyDescent="0.2">
      <c r="A23" s="35" t="s">
        <v>87</v>
      </c>
      <c r="B23" s="19" t="s">
        <v>88</v>
      </c>
      <c r="C23" s="32" t="s">
        <v>71</v>
      </c>
      <c r="D23" s="32" t="s">
        <v>75</v>
      </c>
      <c r="E23" s="19" t="s">
        <v>77</v>
      </c>
      <c r="F23" s="32" t="s">
        <v>73</v>
      </c>
      <c r="G23" s="32" t="s">
        <v>19</v>
      </c>
      <c r="H23" s="32" t="s">
        <v>90</v>
      </c>
      <c r="I23" s="34">
        <f t="shared" ref="I23:I25" si="1">25+273</f>
        <v>298</v>
      </c>
      <c r="J23" s="31">
        <f>719*10^6</f>
        <v>719000000</v>
      </c>
      <c r="K23" s="31"/>
      <c r="L23" s="19" t="s">
        <v>44</v>
      </c>
      <c r="M23" s="19" t="s">
        <v>65</v>
      </c>
      <c r="N23" s="19" t="s">
        <v>91</v>
      </c>
    </row>
    <row r="24" spans="1:14" x14ac:dyDescent="0.2">
      <c r="A24" s="35" t="s">
        <v>87</v>
      </c>
      <c r="B24" s="19" t="s">
        <v>88</v>
      </c>
      <c r="C24" s="32" t="s">
        <v>71</v>
      </c>
      <c r="D24" s="32" t="s">
        <v>75</v>
      </c>
      <c r="E24" s="19" t="s">
        <v>77</v>
      </c>
      <c r="F24" s="32" t="s">
        <v>74</v>
      </c>
      <c r="G24" s="32" t="s">
        <v>19</v>
      </c>
      <c r="H24" s="32" t="s">
        <v>90</v>
      </c>
      <c r="I24" s="34">
        <f t="shared" si="1"/>
        <v>298</v>
      </c>
      <c r="J24" s="31">
        <v>18.149999999999999</v>
      </c>
      <c r="K24" s="31"/>
      <c r="L24" s="19" t="s">
        <v>63</v>
      </c>
      <c r="M24" s="19" t="s">
        <v>65</v>
      </c>
      <c r="N24" s="19" t="s">
        <v>91</v>
      </c>
    </row>
    <row r="25" spans="1:14" x14ac:dyDescent="0.2">
      <c r="A25" s="35" t="s">
        <v>87</v>
      </c>
      <c r="B25" s="19" t="s">
        <v>88</v>
      </c>
      <c r="C25" s="32" t="s">
        <v>71</v>
      </c>
      <c r="D25" s="32" t="s">
        <v>75</v>
      </c>
      <c r="E25" s="19" t="s">
        <v>77</v>
      </c>
      <c r="F25" s="32" t="s">
        <v>89</v>
      </c>
      <c r="G25" s="32" t="s">
        <v>19</v>
      </c>
      <c r="H25" s="32" t="s">
        <v>90</v>
      </c>
      <c r="I25" s="34">
        <f t="shared" si="1"/>
        <v>298</v>
      </c>
      <c r="J25" s="31">
        <v>19.82</v>
      </c>
      <c r="K25" s="31"/>
      <c r="L25" s="19" t="s">
        <v>63</v>
      </c>
      <c r="M25" s="19" t="s">
        <v>65</v>
      </c>
      <c r="N25" s="19" t="s">
        <v>91</v>
      </c>
    </row>
    <row r="26" spans="1:14" x14ac:dyDescent="0.2">
      <c r="A26" s="35" t="s">
        <v>87</v>
      </c>
      <c r="B26" s="19" t="s">
        <v>88</v>
      </c>
      <c r="C26" s="32" t="s">
        <v>71</v>
      </c>
      <c r="D26" s="32" t="s">
        <v>75</v>
      </c>
      <c r="E26" s="19" t="s">
        <v>77</v>
      </c>
      <c r="F26" s="32" t="s">
        <v>70</v>
      </c>
      <c r="G26" s="32" t="s">
        <v>19</v>
      </c>
      <c r="H26" s="32" t="s">
        <v>90</v>
      </c>
      <c r="I26" s="34">
        <f>600+273</f>
        <v>873</v>
      </c>
      <c r="J26" s="31">
        <f>398*10^6</f>
        <v>398000000</v>
      </c>
      <c r="K26" s="31"/>
      <c r="L26" s="19" t="s">
        <v>44</v>
      </c>
      <c r="M26" s="19" t="s">
        <v>65</v>
      </c>
      <c r="N26" s="19" t="s">
        <v>91</v>
      </c>
    </row>
    <row r="27" spans="1:14" x14ac:dyDescent="0.2">
      <c r="A27" s="35" t="s">
        <v>87</v>
      </c>
      <c r="B27" s="19" t="s">
        <v>88</v>
      </c>
      <c r="C27" s="32" t="s">
        <v>71</v>
      </c>
      <c r="D27" s="32" t="s">
        <v>75</v>
      </c>
      <c r="E27" s="19" t="s">
        <v>77</v>
      </c>
      <c r="F27" s="32" t="s">
        <v>73</v>
      </c>
      <c r="G27" s="32" t="s">
        <v>19</v>
      </c>
      <c r="H27" s="32" t="s">
        <v>90</v>
      </c>
      <c r="I27" s="34">
        <f t="shared" ref="I27:I29" si="2">600+273</f>
        <v>873</v>
      </c>
      <c r="J27" s="31">
        <f>420*10^6</f>
        <v>420000000</v>
      </c>
      <c r="K27" s="31"/>
      <c r="L27" s="19" t="s">
        <v>44</v>
      </c>
      <c r="M27" s="19" t="s">
        <v>65</v>
      </c>
      <c r="N27" s="19" t="s">
        <v>91</v>
      </c>
    </row>
    <row r="28" spans="1:14" x14ac:dyDescent="0.2">
      <c r="A28" s="35" t="s">
        <v>87</v>
      </c>
      <c r="B28" s="19" t="s">
        <v>88</v>
      </c>
      <c r="C28" s="32" t="s">
        <v>71</v>
      </c>
      <c r="D28" s="32" t="s">
        <v>75</v>
      </c>
      <c r="E28" s="19" t="s">
        <v>77</v>
      </c>
      <c r="F28" s="32" t="s">
        <v>74</v>
      </c>
      <c r="G28" s="32" t="s">
        <v>19</v>
      </c>
      <c r="H28" s="32" t="s">
        <v>90</v>
      </c>
      <c r="I28" s="34">
        <f t="shared" si="2"/>
        <v>873</v>
      </c>
      <c r="J28" s="31">
        <v>1.2</v>
      </c>
      <c r="K28" s="31"/>
      <c r="L28" s="19" t="s">
        <v>63</v>
      </c>
      <c r="M28" s="19" t="s">
        <v>65</v>
      </c>
      <c r="N28" s="19" t="s">
        <v>91</v>
      </c>
    </row>
    <row r="29" spans="1:14" x14ac:dyDescent="0.2">
      <c r="A29" s="35" t="s">
        <v>87</v>
      </c>
      <c r="B29" s="19" t="s">
        <v>88</v>
      </c>
      <c r="C29" s="32" t="s">
        <v>71</v>
      </c>
      <c r="D29" s="32" t="s">
        <v>75</v>
      </c>
      <c r="E29" s="19" t="s">
        <v>77</v>
      </c>
      <c r="F29" s="32" t="s">
        <v>89</v>
      </c>
      <c r="G29" s="32" t="s">
        <v>19</v>
      </c>
      <c r="H29" s="32" t="s">
        <v>90</v>
      </c>
      <c r="I29" s="34">
        <f t="shared" si="2"/>
        <v>873</v>
      </c>
      <c r="J29" s="31">
        <v>1.25</v>
      </c>
      <c r="K29" s="31"/>
      <c r="L29" s="19" t="s">
        <v>63</v>
      </c>
      <c r="M29" s="19" t="s">
        <v>65</v>
      </c>
      <c r="N29" s="19" t="s">
        <v>91</v>
      </c>
    </row>
    <row r="30" spans="1:14" x14ac:dyDescent="0.2">
      <c r="A30" s="35" t="s">
        <v>87</v>
      </c>
      <c r="B30" s="19" t="s">
        <v>102</v>
      </c>
      <c r="C30" s="33" t="s">
        <v>72</v>
      </c>
      <c r="D30" s="32" t="s">
        <v>75</v>
      </c>
      <c r="E30" s="19" t="s">
        <v>77</v>
      </c>
      <c r="F30" s="32" t="s">
        <v>70</v>
      </c>
      <c r="G30" s="32" t="s">
        <v>19</v>
      </c>
      <c r="H30" s="32" t="s">
        <v>90</v>
      </c>
      <c r="I30" s="34">
        <f t="shared" ref="I30:I49" si="3">25+273</f>
        <v>298</v>
      </c>
      <c r="J30" s="31">
        <f>609*10^6</f>
        <v>609000000</v>
      </c>
      <c r="K30" s="31"/>
      <c r="L30" s="19" t="s">
        <v>44</v>
      </c>
      <c r="M30" s="19" t="s">
        <v>65</v>
      </c>
      <c r="N30" s="19" t="s">
        <v>91</v>
      </c>
    </row>
    <row r="31" spans="1:14" x14ac:dyDescent="0.2">
      <c r="A31" s="35" t="s">
        <v>87</v>
      </c>
      <c r="B31" s="19" t="s">
        <v>102</v>
      </c>
      <c r="C31" s="33" t="s">
        <v>72</v>
      </c>
      <c r="D31" s="32" t="s">
        <v>75</v>
      </c>
      <c r="E31" s="19" t="s">
        <v>77</v>
      </c>
      <c r="F31" s="32" t="s">
        <v>73</v>
      </c>
      <c r="G31" s="32" t="s">
        <v>19</v>
      </c>
      <c r="H31" s="32" t="s">
        <v>90</v>
      </c>
      <c r="I31" s="34">
        <f t="shared" si="3"/>
        <v>298</v>
      </c>
      <c r="J31" s="31">
        <f>776*10^6</f>
        <v>776000000</v>
      </c>
      <c r="K31" s="31"/>
      <c r="L31" s="19" t="s">
        <v>44</v>
      </c>
      <c r="M31" s="19" t="s">
        <v>65</v>
      </c>
      <c r="N31" s="19" t="s">
        <v>91</v>
      </c>
    </row>
    <row r="32" spans="1:14" x14ac:dyDescent="0.2">
      <c r="A32" s="35" t="s">
        <v>87</v>
      </c>
      <c r="B32" s="19" t="s">
        <v>102</v>
      </c>
      <c r="C32" s="33" t="s">
        <v>72</v>
      </c>
      <c r="D32" s="32" t="s">
        <v>75</v>
      </c>
      <c r="E32" s="19" t="s">
        <v>77</v>
      </c>
      <c r="F32" s="32" t="s">
        <v>74</v>
      </c>
      <c r="G32" s="32" t="s">
        <v>19</v>
      </c>
      <c r="H32" s="32" t="s">
        <v>90</v>
      </c>
      <c r="I32" s="34">
        <f t="shared" si="3"/>
        <v>298</v>
      </c>
      <c r="J32" s="31">
        <v>27.46</v>
      </c>
      <c r="K32" s="31"/>
      <c r="L32" s="19" t="s">
        <v>63</v>
      </c>
      <c r="M32" s="19" t="s">
        <v>65</v>
      </c>
      <c r="N32" s="19" t="s">
        <v>91</v>
      </c>
    </row>
    <row r="33" spans="1:14" x14ac:dyDescent="0.2">
      <c r="A33" s="35" t="s">
        <v>87</v>
      </c>
      <c r="B33" s="19" t="s">
        <v>102</v>
      </c>
      <c r="C33" s="33" t="s">
        <v>72</v>
      </c>
      <c r="D33" s="32" t="s">
        <v>75</v>
      </c>
      <c r="E33" s="19" t="s">
        <v>77</v>
      </c>
      <c r="F33" s="32" t="s">
        <v>89</v>
      </c>
      <c r="G33" s="32" t="s">
        <v>19</v>
      </c>
      <c r="H33" s="32" t="s">
        <v>90</v>
      </c>
      <c r="I33" s="34">
        <f t="shared" si="3"/>
        <v>298</v>
      </c>
      <c r="J33" s="31">
        <v>36.51</v>
      </c>
      <c r="K33" s="31"/>
      <c r="L33" s="19" t="s">
        <v>63</v>
      </c>
      <c r="M33" s="19" t="s">
        <v>65</v>
      </c>
      <c r="N33" s="19" t="s">
        <v>91</v>
      </c>
    </row>
    <row r="34" spans="1:14" x14ac:dyDescent="0.2">
      <c r="A34" s="35" t="s">
        <v>87</v>
      </c>
      <c r="B34" s="19" t="s">
        <v>102</v>
      </c>
      <c r="C34" s="33" t="s">
        <v>72</v>
      </c>
      <c r="D34" s="32" t="s">
        <v>75</v>
      </c>
      <c r="E34" s="19" t="s">
        <v>77</v>
      </c>
      <c r="F34" s="32" t="s">
        <v>70</v>
      </c>
      <c r="G34" s="32" t="s">
        <v>19</v>
      </c>
      <c r="H34" s="32" t="s">
        <v>90</v>
      </c>
      <c r="I34" s="34">
        <f t="shared" ref="I34:I53" si="4">600+273</f>
        <v>873</v>
      </c>
      <c r="J34" s="31">
        <f>407*10^6</f>
        <v>407000000</v>
      </c>
      <c r="K34" s="31"/>
      <c r="L34" s="19" t="s">
        <v>44</v>
      </c>
      <c r="M34" s="19" t="s">
        <v>65</v>
      </c>
      <c r="N34" s="19" t="s">
        <v>91</v>
      </c>
    </row>
    <row r="35" spans="1:14" x14ac:dyDescent="0.2">
      <c r="A35" s="35" t="s">
        <v>87</v>
      </c>
      <c r="B35" s="19" t="s">
        <v>102</v>
      </c>
      <c r="C35" s="33" t="s">
        <v>72</v>
      </c>
      <c r="D35" s="32" t="s">
        <v>75</v>
      </c>
      <c r="E35" s="19" t="s">
        <v>77</v>
      </c>
      <c r="F35" s="32" t="s">
        <v>73</v>
      </c>
      <c r="G35" s="32" t="s">
        <v>19</v>
      </c>
      <c r="H35" s="32" t="s">
        <v>90</v>
      </c>
      <c r="I35" s="34">
        <f t="shared" si="4"/>
        <v>873</v>
      </c>
      <c r="J35" s="31">
        <f>473*10^6</f>
        <v>473000000</v>
      </c>
      <c r="K35" s="31"/>
      <c r="L35" s="19" t="s">
        <v>44</v>
      </c>
      <c r="M35" s="19" t="s">
        <v>65</v>
      </c>
      <c r="N35" s="19" t="s">
        <v>91</v>
      </c>
    </row>
    <row r="36" spans="1:14" x14ac:dyDescent="0.2">
      <c r="A36" s="35" t="s">
        <v>87</v>
      </c>
      <c r="B36" s="19" t="s">
        <v>102</v>
      </c>
      <c r="C36" s="33" t="s">
        <v>72</v>
      </c>
      <c r="D36" s="32" t="s">
        <v>75</v>
      </c>
      <c r="E36" s="19" t="s">
        <v>77</v>
      </c>
      <c r="F36" s="32" t="s">
        <v>74</v>
      </c>
      <c r="G36" s="32" t="s">
        <v>19</v>
      </c>
      <c r="H36" s="32" t="s">
        <v>90</v>
      </c>
      <c r="I36" s="34">
        <f t="shared" si="4"/>
        <v>873</v>
      </c>
      <c r="J36" s="31">
        <v>6.71</v>
      </c>
      <c r="K36" s="31"/>
      <c r="L36" s="19" t="s">
        <v>63</v>
      </c>
      <c r="M36" s="19" t="s">
        <v>65</v>
      </c>
      <c r="N36" s="19" t="s">
        <v>91</v>
      </c>
    </row>
    <row r="37" spans="1:14" x14ac:dyDescent="0.2">
      <c r="A37" s="35" t="s">
        <v>87</v>
      </c>
      <c r="B37" s="19" t="s">
        <v>102</v>
      </c>
      <c r="C37" s="33" t="s">
        <v>72</v>
      </c>
      <c r="D37" s="32" t="s">
        <v>75</v>
      </c>
      <c r="E37" s="19" t="s">
        <v>77</v>
      </c>
      <c r="F37" s="32" t="s">
        <v>89</v>
      </c>
      <c r="G37" s="32" t="s">
        <v>19</v>
      </c>
      <c r="H37" s="32" t="s">
        <v>90</v>
      </c>
      <c r="I37" s="34">
        <f t="shared" si="4"/>
        <v>873</v>
      </c>
      <c r="J37" s="31">
        <v>8.23</v>
      </c>
      <c r="K37" s="31"/>
      <c r="L37" s="19" t="s">
        <v>63</v>
      </c>
      <c r="M37" s="19" t="s">
        <v>65</v>
      </c>
      <c r="N37" s="19" t="s">
        <v>91</v>
      </c>
    </row>
    <row r="38" spans="1:14" x14ac:dyDescent="0.2">
      <c r="A38" s="35" t="s">
        <v>87</v>
      </c>
      <c r="B38" s="19" t="s">
        <v>103</v>
      </c>
      <c r="C38" s="33" t="s">
        <v>72</v>
      </c>
      <c r="D38" s="32" t="s">
        <v>75</v>
      </c>
      <c r="E38" s="19" t="s">
        <v>77</v>
      </c>
      <c r="F38" s="32" t="s">
        <v>70</v>
      </c>
      <c r="G38" s="32" t="s">
        <v>19</v>
      </c>
      <c r="H38" s="32" t="s">
        <v>90</v>
      </c>
      <c r="I38" s="34">
        <f t="shared" ref="I38" si="5">25+273</f>
        <v>298</v>
      </c>
      <c r="J38" s="31">
        <f>698*10^6</f>
        <v>698000000</v>
      </c>
      <c r="K38" s="31"/>
      <c r="L38" s="19" t="s">
        <v>44</v>
      </c>
      <c r="M38" s="19" t="s">
        <v>65</v>
      </c>
      <c r="N38" s="19" t="s">
        <v>91</v>
      </c>
    </row>
    <row r="39" spans="1:14" x14ac:dyDescent="0.2">
      <c r="A39" s="35" t="s">
        <v>87</v>
      </c>
      <c r="B39" s="19" t="s">
        <v>103</v>
      </c>
      <c r="C39" s="33" t="s">
        <v>72</v>
      </c>
      <c r="D39" s="32" t="s">
        <v>75</v>
      </c>
      <c r="E39" s="19" t="s">
        <v>77</v>
      </c>
      <c r="F39" s="32" t="s">
        <v>73</v>
      </c>
      <c r="G39" s="32" t="s">
        <v>19</v>
      </c>
      <c r="H39" s="32" t="s">
        <v>90</v>
      </c>
      <c r="I39" s="34">
        <f t="shared" si="3"/>
        <v>298</v>
      </c>
      <c r="J39" s="31">
        <f>953*10^6</f>
        <v>953000000</v>
      </c>
      <c r="K39" s="31"/>
      <c r="L39" s="19" t="s">
        <v>44</v>
      </c>
      <c r="M39" s="19" t="s">
        <v>65</v>
      </c>
      <c r="N39" s="19" t="s">
        <v>91</v>
      </c>
    </row>
    <row r="40" spans="1:14" x14ac:dyDescent="0.2">
      <c r="A40" s="35" t="s">
        <v>87</v>
      </c>
      <c r="B40" s="19" t="s">
        <v>103</v>
      </c>
      <c r="C40" s="33" t="s">
        <v>72</v>
      </c>
      <c r="D40" s="32" t="s">
        <v>75</v>
      </c>
      <c r="E40" s="19" t="s">
        <v>77</v>
      </c>
      <c r="F40" s="32" t="s">
        <v>74</v>
      </c>
      <c r="G40" s="32" t="s">
        <v>19</v>
      </c>
      <c r="H40" s="32" t="s">
        <v>90</v>
      </c>
      <c r="I40" s="34">
        <f t="shared" si="3"/>
        <v>298</v>
      </c>
      <c r="J40" s="31">
        <v>25.02</v>
      </c>
      <c r="K40" s="31"/>
      <c r="L40" s="19" t="s">
        <v>63</v>
      </c>
      <c r="M40" s="19" t="s">
        <v>65</v>
      </c>
      <c r="N40" s="19" t="s">
        <v>91</v>
      </c>
    </row>
    <row r="41" spans="1:14" x14ac:dyDescent="0.2">
      <c r="A41" s="35" t="s">
        <v>87</v>
      </c>
      <c r="B41" s="19" t="s">
        <v>103</v>
      </c>
      <c r="C41" s="33" t="s">
        <v>72</v>
      </c>
      <c r="D41" s="32" t="s">
        <v>75</v>
      </c>
      <c r="E41" s="19" t="s">
        <v>77</v>
      </c>
      <c r="F41" s="32" t="s">
        <v>89</v>
      </c>
      <c r="G41" s="32" t="s">
        <v>19</v>
      </c>
      <c r="H41" s="32" t="s">
        <v>90</v>
      </c>
      <c r="I41" s="34">
        <f t="shared" si="3"/>
        <v>298</v>
      </c>
      <c r="J41" s="31">
        <v>27.78</v>
      </c>
      <c r="K41" s="31"/>
      <c r="L41" s="19" t="s">
        <v>63</v>
      </c>
      <c r="M41" s="19" t="s">
        <v>65</v>
      </c>
      <c r="N41" s="19" t="s">
        <v>91</v>
      </c>
    </row>
    <row r="42" spans="1:14" x14ac:dyDescent="0.2">
      <c r="A42" s="35" t="s">
        <v>87</v>
      </c>
      <c r="B42" s="19" t="s">
        <v>103</v>
      </c>
      <c r="C42" s="33" t="s">
        <v>72</v>
      </c>
      <c r="D42" s="32" t="s">
        <v>75</v>
      </c>
      <c r="E42" s="19" t="s">
        <v>77</v>
      </c>
      <c r="F42" s="32" t="s">
        <v>70</v>
      </c>
      <c r="G42" s="32" t="s">
        <v>19</v>
      </c>
      <c r="H42" s="32" t="s">
        <v>90</v>
      </c>
      <c r="I42" s="34">
        <f t="shared" ref="I42" si="6">600+273</f>
        <v>873</v>
      </c>
      <c r="J42" s="31">
        <f>477*10^6</f>
        <v>477000000</v>
      </c>
      <c r="K42" s="31"/>
      <c r="L42" s="19" t="s">
        <v>44</v>
      </c>
      <c r="M42" s="19" t="s">
        <v>65</v>
      </c>
      <c r="N42" s="19" t="s">
        <v>91</v>
      </c>
    </row>
    <row r="43" spans="1:14" x14ac:dyDescent="0.2">
      <c r="A43" s="35" t="s">
        <v>87</v>
      </c>
      <c r="B43" s="19" t="s">
        <v>103</v>
      </c>
      <c r="C43" s="33" t="s">
        <v>72</v>
      </c>
      <c r="D43" s="32" t="s">
        <v>75</v>
      </c>
      <c r="E43" s="19" t="s">
        <v>77</v>
      </c>
      <c r="F43" s="32" t="s">
        <v>73</v>
      </c>
      <c r="G43" s="32" t="s">
        <v>19</v>
      </c>
      <c r="H43" s="32" t="s">
        <v>90</v>
      </c>
      <c r="I43" s="34">
        <f t="shared" si="4"/>
        <v>873</v>
      </c>
      <c r="J43" s="31">
        <f>661*10^6</f>
        <v>661000000</v>
      </c>
      <c r="K43" s="31"/>
      <c r="L43" s="19" t="s">
        <v>44</v>
      </c>
      <c r="M43" s="19" t="s">
        <v>65</v>
      </c>
      <c r="N43" s="19" t="s">
        <v>91</v>
      </c>
    </row>
    <row r="44" spans="1:14" x14ac:dyDescent="0.2">
      <c r="A44" s="35" t="s">
        <v>87</v>
      </c>
      <c r="B44" s="19" t="s">
        <v>103</v>
      </c>
      <c r="C44" s="33" t="s">
        <v>72</v>
      </c>
      <c r="D44" s="32" t="s">
        <v>75</v>
      </c>
      <c r="E44" s="19" t="s">
        <v>77</v>
      </c>
      <c r="F44" s="32" t="s">
        <v>74</v>
      </c>
      <c r="G44" s="32" t="s">
        <v>19</v>
      </c>
      <c r="H44" s="32" t="s">
        <v>90</v>
      </c>
      <c r="I44" s="34">
        <f t="shared" si="4"/>
        <v>873</v>
      </c>
      <c r="J44" s="31">
        <v>19.350000000000001</v>
      </c>
      <c r="K44" s="31"/>
      <c r="L44" s="19" t="s">
        <v>63</v>
      </c>
      <c r="M44" s="19" t="s">
        <v>65</v>
      </c>
      <c r="N44" s="19" t="s">
        <v>91</v>
      </c>
    </row>
    <row r="45" spans="1:14" x14ac:dyDescent="0.2">
      <c r="A45" s="35" t="s">
        <v>87</v>
      </c>
      <c r="B45" s="19" t="s">
        <v>103</v>
      </c>
      <c r="C45" s="33" t="s">
        <v>72</v>
      </c>
      <c r="D45" s="32" t="s">
        <v>75</v>
      </c>
      <c r="E45" s="19" t="s">
        <v>77</v>
      </c>
      <c r="F45" s="32" t="s">
        <v>89</v>
      </c>
      <c r="G45" s="32" t="s">
        <v>19</v>
      </c>
      <c r="H45" s="32" t="s">
        <v>90</v>
      </c>
      <c r="I45" s="34">
        <f t="shared" si="4"/>
        <v>873</v>
      </c>
      <c r="J45" s="31">
        <v>22.98</v>
      </c>
      <c r="K45" s="31"/>
      <c r="L45" s="19" t="s">
        <v>63</v>
      </c>
      <c r="M45" s="19" t="s">
        <v>65</v>
      </c>
      <c r="N45" s="19" t="s">
        <v>91</v>
      </c>
    </row>
    <row r="46" spans="1:14" x14ac:dyDescent="0.2">
      <c r="A46" s="35" t="s">
        <v>87</v>
      </c>
      <c r="B46" s="19" t="s">
        <v>104</v>
      </c>
      <c r="C46" s="33" t="s">
        <v>72</v>
      </c>
      <c r="D46" s="32" t="s">
        <v>75</v>
      </c>
      <c r="E46" s="19" t="s">
        <v>77</v>
      </c>
      <c r="F46" s="32" t="s">
        <v>70</v>
      </c>
      <c r="G46" s="32" t="s">
        <v>19</v>
      </c>
      <c r="H46" s="32" t="s">
        <v>90</v>
      </c>
      <c r="I46" s="34">
        <f t="shared" ref="I46" si="7">25+273</f>
        <v>298</v>
      </c>
      <c r="J46" s="31">
        <f>930*10^6</f>
        <v>930000000</v>
      </c>
      <c r="K46" s="31"/>
      <c r="L46" s="19" t="s">
        <v>44</v>
      </c>
      <c r="M46" s="19" t="s">
        <v>65</v>
      </c>
      <c r="N46" s="19" t="s">
        <v>91</v>
      </c>
    </row>
    <row r="47" spans="1:14" x14ac:dyDescent="0.2">
      <c r="A47" s="35" t="s">
        <v>87</v>
      </c>
      <c r="B47" s="19" t="s">
        <v>104</v>
      </c>
      <c r="C47" s="33" t="s">
        <v>72</v>
      </c>
      <c r="D47" s="32" t="s">
        <v>75</v>
      </c>
      <c r="E47" s="19" t="s">
        <v>77</v>
      </c>
      <c r="F47" s="32" t="s">
        <v>73</v>
      </c>
      <c r="G47" s="32" t="s">
        <v>19</v>
      </c>
      <c r="H47" s="32" t="s">
        <v>90</v>
      </c>
      <c r="I47" s="34">
        <f t="shared" si="3"/>
        <v>298</v>
      </c>
      <c r="J47" s="31">
        <f>1091*10^6</f>
        <v>1091000000</v>
      </c>
      <c r="K47" s="31"/>
      <c r="L47" s="19" t="s">
        <v>44</v>
      </c>
      <c r="M47" s="19" t="s">
        <v>65</v>
      </c>
      <c r="N47" s="19" t="s">
        <v>91</v>
      </c>
    </row>
    <row r="48" spans="1:14" x14ac:dyDescent="0.2">
      <c r="A48" s="35" t="s">
        <v>87</v>
      </c>
      <c r="B48" s="19" t="s">
        <v>104</v>
      </c>
      <c r="C48" s="33" t="s">
        <v>72</v>
      </c>
      <c r="D48" s="32" t="s">
        <v>75</v>
      </c>
      <c r="E48" s="19" t="s">
        <v>77</v>
      </c>
      <c r="F48" s="32" t="s">
        <v>74</v>
      </c>
      <c r="G48" s="32" t="s">
        <v>19</v>
      </c>
      <c r="H48" s="32" t="s">
        <v>90</v>
      </c>
      <c r="I48" s="34">
        <f t="shared" si="3"/>
        <v>298</v>
      </c>
      <c r="J48" s="31">
        <v>19.38</v>
      </c>
      <c r="K48" s="31"/>
      <c r="L48" s="19" t="s">
        <v>63</v>
      </c>
      <c r="M48" s="19" t="s">
        <v>65</v>
      </c>
      <c r="N48" s="19" t="s">
        <v>91</v>
      </c>
    </row>
    <row r="49" spans="1:14" x14ac:dyDescent="0.2">
      <c r="A49" s="35" t="s">
        <v>87</v>
      </c>
      <c r="B49" s="19" t="s">
        <v>104</v>
      </c>
      <c r="C49" s="33" t="s">
        <v>72</v>
      </c>
      <c r="D49" s="32" t="s">
        <v>75</v>
      </c>
      <c r="E49" s="19" t="s">
        <v>77</v>
      </c>
      <c r="F49" s="32" t="s">
        <v>89</v>
      </c>
      <c r="G49" s="32" t="s">
        <v>19</v>
      </c>
      <c r="H49" s="32" t="s">
        <v>90</v>
      </c>
      <c r="I49" s="34">
        <f t="shared" si="3"/>
        <v>298</v>
      </c>
      <c r="J49" s="31">
        <v>19.93</v>
      </c>
      <c r="K49" s="31"/>
      <c r="L49" s="19" t="s">
        <v>63</v>
      </c>
      <c r="M49" s="19" t="s">
        <v>65</v>
      </c>
      <c r="N49" s="19" t="s">
        <v>91</v>
      </c>
    </row>
    <row r="50" spans="1:14" x14ac:dyDescent="0.2">
      <c r="A50" s="35" t="s">
        <v>87</v>
      </c>
      <c r="B50" s="19" t="s">
        <v>104</v>
      </c>
      <c r="C50" s="33" t="s">
        <v>72</v>
      </c>
      <c r="D50" s="32" t="s">
        <v>75</v>
      </c>
      <c r="E50" s="19" t="s">
        <v>77</v>
      </c>
      <c r="F50" s="32" t="s">
        <v>70</v>
      </c>
      <c r="G50" s="32" t="s">
        <v>19</v>
      </c>
      <c r="H50" s="32" t="s">
        <v>90</v>
      </c>
      <c r="I50" s="34">
        <f t="shared" ref="I50" si="8">600+273</f>
        <v>873</v>
      </c>
      <c r="J50" s="31">
        <f>578*10^6</f>
        <v>578000000</v>
      </c>
      <c r="K50" s="31"/>
      <c r="L50" s="19" t="s">
        <v>44</v>
      </c>
      <c r="M50" s="19" t="s">
        <v>65</v>
      </c>
      <c r="N50" s="19" t="s">
        <v>91</v>
      </c>
    </row>
    <row r="51" spans="1:14" x14ac:dyDescent="0.2">
      <c r="A51" s="35" t="s">
        <v>87</v>
      </c>
      <c r="B51" s="19" t="s">
        <v>104</v>
      </c>
      <c r="C51" s="33" t="s">
        <v>72</v>
      </c>
      <c r="D51" s="32" t="s">
        <v>75</v>
      </c>
      <c r="E51" s="19" t="s">
        <v>77</v>
      </c>
      <c r="F51" s="32" t="s">
        <v>73</v>
      </c>
      <c r="G51" s="32" t="s">
        <v>19</v>
      </c>
      <c r="H51" s="32" t="s">
        <v>90</v>
      </c>
      <c r="I51" s="34">
        <f t="shared" si="4"/>
        <v>873</v>
      </c>
      <c r="J51" s="31">
        <f>799*10^6</f>
        <v>799000000</v>
      </c>
      <c r="K51" s="31"/>
      <c r="L51" s="19" t="s">
        <v>44</v>
      </c>
      <c r="M51" s="19" t="s">
        <v>65</v>
      </c>
      <c r="N51" s="19" t="s">
        <v>91</v>
      </c>
    </row>
    <row r="52" spans="1:14" x14ac:dyDescent="0.2">
      <c r="A52" s="35" t="s">
        <v>87</v>
      </c>
      <c r="B52" s="19" t="s">
        <v>104</v>
      </c>
      <c r="C52" s="33" t="s">
        <v>72</v>
      </c>
      <c r="D52" s="32" t="s">
        <v>75</v>
      </c>
      <c r="E52" s="19" t="s">
        <v>77</v>
      </c>
      <c r="F52" s="32" t="s">
        <v>74</v>
      </c>
      <c r="G52" s="32" t="s">
        <v>19</v>
      </c>
      <c r="H52" s="32" t="s">
        <v>90</v>
      </c>
      <c r="I52" s="34">
        <f t="shared" si="4"/>
        <v>873</v>
      </c>
      <c r="J52" s="31">
        <v>11.16</v>
      </c>
      <c r="K52" s="31"/>
      <c r="L52" s="19" t="s">
        <v>63</v>
      </c>
      <c r="M52" s="19" t="s">
        <v>65</v>
      </c>
      <c r="N52" s="19" t="s">
        <v>91</v>
      </c>
    </row>
    <row r="53" spans="1:14" x14ac:dyDescent="0.2">
      <c r="A53" s="35" t="s">
        <v>87</v>
      </c>
      <c r="B53" s="19" t="s">
        <v>104</v>
      </c>
      <c r="C53" s="33" t="s">
        <v>72</v>
      </c>
      <c r="D53" s="32" t="s">
        <v>75</v>
      </c>
      <c r="E53" s="19" t="s">
        <v>77</v>
      </c>
      <c r="F53" s="32" t="s">
        <v>89</v>
      </c>
      <c r="G53" s="32" t="s">
        <v>19</v>
      </c>
      <c r="H53" s="32" t="s">
        <v>90</v>
      </c>
      <c r="I53" s="34">
        <f t="shared" si="4"/>
        <v>873</v>
      </c>
      <c r="J53" s="31">
        <v>11.33</v>
      </c>
      <c r="K53" s="31"/>
      <c r="L53" s="19" t="s">
        <v>63</v>
      </c>
      <c r="M53" s="19" t="s">
        <v>65</v>
      </c>
      <c r="N53" s="19" t="s">
        <v>91</v>
      </c>
    </row>
    <row r="54" spans="1:14" x14ac:dyDescent="0.2">
      <c r="A54" s="1">
        <v>3</v>
      </c>
      <c r="B54" s="19" t="s">
        <v>92</v>
      </c>
      <c r="C54" s="33" t="s">
        <v>78</v>
      </c>
      <c r="D54" s="32" t="s">
        <v>61</v>
      </c>
      <c r="E54" s="19"/>
      <c r="F54" s="32" t="s">
        <v>62</v>
      </c>
      <c r="G54" s="32" t="s">
        <v>19</v>
      </c>
      <c r="H54" s="32" t="s">
        <v>64</v>
      </c>
      <c r="I54" s="34">
        <f>25+273</f>
        <v>298</v>
      </c>
      <c r="J54" s="31">
        <f>1730*10^6</f>
        <v>1730000000</v>
      </c>
      <c r="K54" s="31">
        <f>22*10000000</f>
        <v>220000000</v>
      </c>
      <c r="L54" s="19" t="s">
        <v>44</v>
      </c>
      <c r="M54" s="19" t="s">
        <v>79</v>
      </c>
      <c r="N54" s="19" t="s">
        <v>94</v>
      </c>
    </row>
    <row r="55" spans="1:14" x14ac:dyDescent="0.2">
      <c r="A55" s="1">
        <v>3</v>
      </c>
      <c r="B55" s="19" t="s">
        <v>92</v>
      </c>
      <c r="C55" s="33" t="s">
        <v>78</v>
      </c>
      <c r="D55" s="32" t="s">
        <v>61</v>
      </c>
      <c r="E55" s="19"/>
      <c r="F55" s="32" t="s">
        <v>69</v>
      </c>
      <c r="G55" s="32" t="s">
        <v>19</v>
      </c>
      <c r="H55" s="32" t="s">
        <v>64</v>
      </c>
      <c r="I55" s="34">
        <f>25+273</f>
        <v>298</v>
      </c>
      <c r="J55" s="31">
        <v>6.2</v>
      </c>
      <c r="K55" s="31">
        <v>0.6</v>
      </c>
      <c r="L55" s="19" t="s">
        <v>63</v>
      </c>
      <c r="M55" s="19" t="s">
        <v>79</v>
      </c>
      <c r="N55" s="19" t="s">
        <v>94</v>
      </c>
    </row>
    <row r="56" spans="1:14" x14ac:dyDescent="0.2">
      <c r="A56" s="1">
        <v>3</v>
      </c>
      <c r="B56" s="19" t="s">
        <v>92</v>
      </c>
      <c r="C56" s="33" t="s">
        <v>78</v>
      </c>
      <c r="D56" s="32" t="s">
        <v>61</v>
      </c>
      <c r="E56" s="19"/>
      <c r="F56" s="32" t="s">
        <v>62</v>
      </c>
      <c r="G56" s="32" t="s">
        <v>19</v>
      </c>
      <c r="H56" s="32" t="s">
        <v>64</v>
      </c>
      <c r="I56" s="34">
        <f>1200+273</f>
        <v>1473</v>
      </c>
      <c r="J56" s="31">
        <f>1088*10^6</f>
        <v>1088000000</v>
      </c>
      <c r="K56" s="31">
        <f>26*10000000</f>
        <v>260000000</v>
      </c>
      <c r="L56" s="19" t="s">
        <v>44</v>
      </c>
      <c r="M56" s="19" t="s">
        <v>79</v>
      </c>
      <c r="N56" s="19" t="s">
        <v>94</v>
      </c>
    </row>
    <row r="57" spans="1:14" x14ac:dyDescent="0.2">
      <c r="A57" s="1">
        <v>3</v>
      </c>
      <c r="B57" s="19" t="s">
        <v>92</v>
      </c>
      <c r="C57" s="33" t="s">
        <v>78</v>
      </c>
      <c r="D57" s="32" t="s">
        <v>61</v>
      </c>
      <c r="E57" s="19"/>
      <c r="F57" s="32" t="s">
        <v>69</v>
      </c>
      <c r="G57" s="32" t="s">
        <v>19</v>
      </c>
      <c r="H57" s="32" t="s">
        <v>64</v>
      </c>
      <c r="I57" s="34">
        <f>1200+273</f>
        <v>1473</v>
      </c>
      <c r="J57" s="31">
        <v>30</v>
      </c>
      <c r="K57" s="31"/>
      <c r="L57" s="19" t="s">
        <v>63</v>
      </c>
      <c r="M57" s="19" t="s">
        <v>79</v>
      </c>
      <c r="N57" s="19" t="s">
        <v>94</v>
      </c>
    </row>
    <row r="58" spans="1:14" x14ac:dyDescent="0.2">
      <c r="A58" s="1">
        <v>3</v>
      </c>
      <c r="B58" s="19" t="s">
        <v>92</v>
      </c>
      <c r="C58" s="33" t="s">
        <v>78</v>
      </c>
      <c r="D58" s="32" t="s">
        <v>61</v>
      </c>
      <c r="E58" s="19"/>
      <c r="F58" s="32" t="s">
        <v>62</v>
      </c>
      <c r="G58" s="32" t="s">
        <v>19</v>
      </c>
      <c r="H58" s="32" t="s">
        <v>64</v>
      </c>
      <c r="I58" s="34">
        <f>1600+273</f>
        <v>1873</v>
      </c>
      <c r="J58" s="31">
        <f>390*10^6</f>
        <v>390000000</v>
      </c>
      <c r="K58" s="31">
        <f>18*10000000</f>
        <v>180000000</v>
      </c>
      <c r="L58" s="19" t="s">
        <v>44</v>
      </c>
      <c r="M58" s="19" t="s">
        <v>79</v>
      </c>
      <c r="N58" s="19" t="s">
        <v>94</v>
      </c>
    </row>
    <row r="59" spans="1:14" x14ac:dyDescent="0.2">
      <c r="A59" s="1">
        <v>3</v>
      </c>
      <c r="B59" s="19" t="s">
        <v>92</v>
      </c>
      <c r="C59" s="33" t="s">
        <v>78</v>
      </c>
      <c r="D59" s="32" t="s">
        <v>61</v>
      </c>
      <c r="E59" s="19"/>
      <c r="F59" s="32" t="s">
        <v>69</v>
      </c>
      <c r="G59" s="32" t="s">
        <v>19</v>
      </c>
      <c r="H59" s="32" t="s">
        <v>64</v>
      </c>
      <c r="I59" s="34">
        <f>1600+273</f>
        <v>1873</v>
      </c>
      <c r="J59" s="31">
        <v>30</v>
      </c>
      <c r="K59" s="31"/>
      <c r="L59" s="19" t="s">
        <v>63</v>
      </c>
      <c r="M59" s="19" t="s">
        <v>79</v>
      </c>
      <c r="N59" s="19" t="s">
        <v>94</v>
      </c>
    </row>
    <row r="60" spans="1:14" x14ac:dyDescent="0.2">
      <c r="A60" s="1">
        <v>3</v>
      </c>
      <c r="B60" s="19" t="s">
        <v>92</v>
      </c>
      <c r="C60" s="33" t="s">
        <v>78</v>
      </c>
      <c r="D60" s="32" t="s">
        <v>61</v>
      </c>
      <c r="E60" s="19"/>
      <c r="F60" s="32" t="s">
        <v>62</v>
      </c>
      <c r="G60" s="32" t="s">
        <v>19</v>
      </c>
      <c r="H60" s="32" t="s">
        <v>64</v>
      </c>
      <c r="I60" s="34">
        <f>1800+273</f>
        <v>2073</v>
      </c>
      <c r="J60" s="31">
        <f>312*10^6</f>
        <v>312000000</v>
      </c>
      <c r="K60" s="31">
        <f>16*10000000</f>
        <v>160000000</v>
      </c>
      <c r="L60" s="19" t="s">
        <v>44</v>
      </c>
      <c r="M60" s="19" t="s">
        <v>79</v>
      </c>
      <c r="N60" s="19" t="s">
        <v>94</v>
      </c>
    </row>
    <row r="61" spans="1:14" x14ac:dyDescent="0.2">
      <c r="A61" s="1">
        <v>3</v>
      </c>
      <c r="B61" s="19" t="s">
        <v>92</v>
      </c>
      <c r="C61" s="33" t="s">
        <v>78</v>
      </c>
      <c r="D61" s="32" t="s">
        <v>61</v>
      </c>
      <c r="E61" s="19"/>
      <c r="F61" s="32" t="s">
        <v>69</v>
      </c>
      <c r="G61" s="32" t="s">
        <v>19</v>
      </c>
      <c r="H61" s="32" t="s">
        <v>64</v>
      </c>
      <c r="I61" s="34">
        <f>1800+273</f>
        <v>2073</v>
      </c>
      <c r="J61" s="31">
        <v>30</v>
      </c>
      <c r="K61" s="31"/>
      <c r="L61" s="19" t="s">
        <v>63</v>
      </c>
      <c r="M61" s="19" t="s">
        <v>79</v>
      </c>
      <c r="N61" s="19" t="s">
        <v>94</v>
      </c>
    </row>
    <row r="62" spans="1:14" x14ac:dyDescent="0.2">
      <c r="A62" s="1">
        <v>3</v>
      </c>
      <c r="B62" s="19" t="s">
        <v>92</v>
      </c>
      <c r="C62" s="33" t="s">
        <v>78</v>
      </c>
      <c r="D62" s="32" t="s">
        <v>61</v>
      </c>
      <c r="E62" s="19"/>
      <c r="F62" s="32" t="s">
        <v>76</v>
      </c>
      <c r="G62" s="32" t="s">
        <v>19</v>
      </c>
      <c r="H62" s="32"/>
      <c r="I62" s="34">
        <f>25+273</f>
        <v>298</v>
      </c>
      <c r="J62" s="31">
        <f>3.58*10^9</f>
        <v>3580000000</v>
      </c>
      <c r="K62" s="31"/>
      <c r="L62" s="19" t="s">
        <v>44</v>
      </c>
      <c r="M62" s="19" t="s">
        <v>95</v>
      </c>
      <c r="N62" s="19" t="s">
        <v>94</v>
      </c>
    </row>
    <row r="63" spans="1:14" x14ac:dyDescent="0.2">
      <c r="A63" s="1">
        <v>3</v>
      </c>
      <c r="B63" s="19" t="s">
        <v>92</v>
      </c>
      <c r="C63" s="33" t="s">
        <v>78</v>
      </c>
      <c r="D63" s="32" t="s">
        <v>61</v>
      </c>
      <c r="E63" s="19"/>
      <c r="F63" s="32" t="s">
        <v>80</v>
      </c>
      <c r="G63" s="32" t="s">
        <v>19</v>
      </c>
      <c r="H63" s="32"/>
      <c r="I63" s="34">
        <f>25+273</f>
        <v>298</v>
      </c>
      <c r="J63" s="31">
        <v>14090</v>
      </c>
      <c r="K63" s="31"/>
      <c r="L63" s="19" t="s">
        <v>81</v>
      </c>
      <c r="M63" s="19" t="s">
        <v>95</v>
      </c>
      <c r="N63" s="19" t="s">
        <v>94</v>
      </c>
    </row>
    <row r="64" spans="1:14" x14ac:dyDescent="0.2">
      <c r="A64" s="1">
        <v>3</v>
      </c>
      <c r="B64" t="s">
        <v>93</v>
      </c>
      <c r="C64" s="33" t="s">
        <v>68</v>
      </c>
      <c r="D64" s="33" t="s">
        <v>61</v>
      </c>
      <c r="F64" s="32" t="s">
        <v>62</v>
      </c>
      <c r="G64" s="32" t="s">
        <v>19</v>
      </c>
      <c r="H64" s="32" t="s">
        <v>64</v>
      </c>
      <c r="I64" s="34">
        <f>25+273</f>
        <v>298</v>
      </c>
      <c r="J64" s="31">
        <f>1042*10^6</f>
        <v>1042000000</v>
      </c>
      <c r="K64" s="31">
        <f>41*10000000</f>
        <v>410000000</v>
      </c>
      <c r="L64" s="19" t="s">
        <v>44</v>
      </c>
      <c r="M64" s="19" t="s">
        <v>79</v>
      </c>
      <c r="N64" s="19" t="s">
        <v>94</v>
      </c>
    </row>
    <row r="65" spans="1:14" x14ac:dyDescent="0.2">
      <c r="A65" s="1">
        <v>3</v>
      </c>
      <c r="B65" t="s">
        <v>93</v>
      </c>
      <c r="C65" s="33" t="s">
        <v>68</v>
      </c>
      <c r="D65" s="33" t="s">
        <v>61</v>
      </c>
      <c r="F65" s="32" t="s">
        <v>69</v>
      </c>
      <c r="G65" s="32" t="s">
        <v>19</v>
      </c>
      <c r="H65" s="32" t="s">
        <v>64</v>
      </c>
      <c r="I65" s="34">
        <f>25+273</f>
        <v>298</v>
      </c>
      <c r="J65" s="31">
        <v>0.9</v>
      </c>
      <c r="K65" s="31">
        <v>0.1</v>
      </c>
      <c r="L65" s="19" t="s">
        <v>63</v>
      </c>
      <c r="M65" s="19" t="s">
        <v>79</v>
      </c>
      <c r="N65" s="19" t="s">
        <v>94</v>
      </c>
    </row>
    <row r="66" spans="1:14" x14ac:dyDescent="0.2">
      <c r="A66" s="1">
        <v>4</v>
      </c>
      <c r="B66" s="19" t="s">
        <v>105</v>
      </c>
      <c r="C66" s="33" t="s">
        <v>97</v>
      </c>
      <c r="D66" s="32" t="s">
        <v>75</v>
      </c>
      <c r="E66" s="19" t="s">
        <v>77</v>
      </c>
      <c r="F66" s="33" t="s">
        <v>76</v>
      </c>
      <c r="G66" s="32" t="s">
        <v>19</v>
      </c>
      <c r="I66" s="34">
        <v>298</v>
      </c>
      <c r="J66" s="31">
        <f>6335*10^6</f>
        <v>6335000000</v>
      </c>
      <c r="K66" s="31"/>
      <c r="L66" s="19" t="s">
        <v>44</v>
      </c>
      <c r="M66" s="19" t="s">
        <v>84</v>
      </c>
      <c r="N66" s="19" t="s">
        <v>99</v>
      </c>
    </row>
    <row r="67" spans="1:14" x14ac:dyDescent="0.2">
      <c r="A67" s="1">
        <v>4</v>
      </c>
      <c r="B67" s="19" t="s">
        <v>105</v>
      </c>
      <c r="C67" s="33" t="s">
        <v>97</v>
      </c>
      <c r="D67" s="32" t="s">
        <v>75</v>
      </c>
      <c r="E67" s="19" t="s">
        <v>77</v>
      </c>
      <c r="F67" s="32" t="s">
        <v>62</v>
      </c>
      <c r="G67" s="32" t="s">
        <v>19</v>
      </c>
      <c r="H67" s="32" t="s">
        <v>64</v>
      </c>
      <c r="I67" s="34">
        <f>1000+273</f>
        <v>1273</v>
      </c>
      <c r="J67" s="31">
        <f>774*10^6</f>
        <v>774000000</v>
      </c>
      <c r="K67" s="31"/>
      <c r="L67" s="19" t="s">
        <v>44</v>
      </c>
      <c r="M67" s="19" t="s">
        <v>98</v>
      </c>
      <c r="N67" s="19" t="s">
        <v>99</v>
      </c>
    </row>
    <row r="68" spans="1:14" x14ac:dyDescent="0.2">
      <c r="A68" s="1">
        <v>4</v>
      </c>
      <c r="B68" s="19" t="s">
        <v>96</v>
      </c>
      <c r="C68" s="33" t="s">
        <v>97</v>
      </c>
      <c r="D68" s="32" t="s">
        <v>75</v>
      </c>
      <c r="E68" s="19" t="s">
        <v>77</v>
      </c>
      <c r="F68" s="33" t="s">
        <v>76</v>
      </c>
      <c r="G68" s="32" t="s">
        <v>19</v>
      </c>
      <c r="H68" s="33"/>
      <c r="I68" s="34">
        <v>298</v>
      </c>
      <c r="J68" s="31">
        <f>6031*10^6</f>
        <v>6031000000</v>
      </c>
      <c r="K68" s="31"/>
      <c r="L68" s="19" t="s">
        <v>44</v>
      </c>
      <c r="M68" s="19" t="s">
        <v>84</v>
      </c>
      <c r="N68" s="19" t="s">
        <v>99</v>
      </c>
    </row>
    <row r="69" spans="1:14" x14ac:dyDescent="0.2">
      <c r="A69" s="1">
        <v>4</v>
      </c>
      <c r="B69" s="19" t="s">
        <v>96</v>
      </c>
      <c r="C69" s="33" t="s">
        <v>97</v>
      </c>
      <c r="D69" s="32" t="s">
        <v>75</v>
      </c>
      <c r="E69" s="19" t="s">
        <v>77</v>
      </c>
      <c r="F69" s="32" t="s">
        <v>62</v>
      </c>
      <c r="G69" s="32" t="s">
        <v>19</v>
      </c>
      <c r="H69" s="32" t="s">
        <v>64</v>
      </c>
      <c r="I69" s="34">
        <f>1000+273</f>
        <v>1273</v>
      </c>
      <c r="J69" s="31">
        <f>762*10^6</f>
        <v>762000000</v>
      </c>
      <c r="K69" s="31"/>
      <c r="L69" s="19" t="s">
        <v>44</v>
      </c>
      <c r="M69" s="19" t="s">
        <v>98</v>
      </c>
      <c r="N69" s="19" t="s">
        <v>99</v>
      </c>
    </row>
    <row r="70" spans="1:14" x14ac:dyDescent="0.2">
      <c r="A70" s="1"/>
      <c r="C70" s="33"/>
      <c r="D70" s="33"/>
      <c r="F70" s="33"/>
      <c r="G70" s="33"/>
      <c r="H70" s="33"/>
      <c r="I70" s="34"/>
      <c r="K70" s="31"/>
      <c r="L70" s="19"/>
      <c r="M70" s="19"/>
      <c r="N70" s="19"/>
    </row>
    <row r="71" spans="1:14" x14ac:dyDescent="0.2">
      <c r="A71" s="1"/>
      <c r="C71" s="33"/>
      <c r="D71" s="33"/>
      <c r="F71" s="33"/>
      <c r="G71" s="33"/>
      <c r="H71" s="33"/>
      <c r="I71" s="34"/>
      <c r="K71" s="31"/>
      <c r="L71" s="19"/>
      <c r="M71" s="19"/>
      <c r="N71" s="19"/>
    </row>
    <row r="72" spans="1:14" x14ac:dyDescent="0.2">
      <c r="A72" s="1"/>
      <c r="C72" s="33"/>
      <c r="D72" s="33"/>
      <c r="F72" s="33"/>
      <c r="G72" s="33"/>
      <c r="H72" s="33"/>
      <c r="I72" s="34"/>
      <c r="K72" s="31"/>
      <c r="L72" s="19"/>
      <c r="M72" s="19"/>
      <c r="N72" s="19"/>
    </row>
    <row r="73" spans="1:14" x14ac:dyDescent="0.2">
      <c r="A73" s="1"/>
      <c r="C73" s="33"/>
      <c r="D73" s="33"/>
      <c r="F73" s="33"/>
      <c r="G73" s="33"/>
      <c r="H73" s="33"/>
      <c r="I73" s="34"/>
      <c r="K73" s="31"/>
      <c r="L73" s="19"/>
      <c r="M73" s="19"/>
      <c r="N73" s="19"/>
    </row>
    <row r="74" spans="1:14" x14ac:dyDescent="0.2">
      <c r="A74" s="1"/>
      <c r="C74" s="33"/>
      <c r="D74" s="33"/>
      <c r="F74" s="33"/>
      <c r="G74" s="33"/>
      <c r="H74" s="33"/>
      <c r="I74" s="34"/>
      <c r="K74" s="31"/>
      <c r="L74" s="19"/>
      <c r="M74" s="19"/>
      <c r="N74" s="19"/>
    </row>
    <row r="75" spans="1:14" x14ac:dyDescent="0.2">
      <c r="A75" s="1"/>
      <c r="C75" s="33"/>
      <c r="D75" s="33"/>
      <c r="F75" s="33"/>
      <c r="G75" s="33"/>
      <c r="H75" s="33"/>
      <c r="I75" s="34"/>
      <c r="K75" s="31"/>
      <c r="L75" s="19"/>
      <c r="M75" s="19"/>
      <c r="N75" s="19"/>
    </row>
    <row r="76" spans="1:14" x14ac:dyDescent="0.2">
      <c r="A76" s="1"/>
      <c r="C76" s="33"/>
      <c r="D76" s="33"/>
      <c r="F76" s="33"/>
      <c r="G76" s="33"/>
      <c r="H76" s="33"/>
      <c r="I76" s="34"/>
      <c r="K76" s="31"/>
      <c r="L76" s="19"/>
      <c r="M76" s="19"/>
      <c r="N76" s="19"/>
    </row>
    <row r="77" spans="1:14" x14ac:dyDescent="0.2">
      <c r="A77" s="1"/>
      <c r="C77" s="33"/>
      <c r="D77" s="33"/>
      <c r="F77" s="33"/>
      <c r="G77" s="33"/>
      <c r="H77" s="33"/>
      <c r="I77" s="34"/>
      <c r="K77" s="31"/>
      <c r="L77" s="19"/>
      <c r="M77" s="19"/>
      <c r="N77" s="19"/>
    </row>
    <row r="78" spans="1:14" x14ac:dyDescent="0.2">
      <c r="A78" s="1"/>
      <c r="C78" s="33"/>
      <c r="D78" s="33"/>
      <c r="F78" s="33"/>
      <c r="G78" s="33"/>
      <c r="H78" s="33"/>
      <c r="I78" s="34"/>
      <c r="K78" s="31"/>
      <c r="L78" s="19"/>
      <c r="M78" s="19"/>
      <c r="N78" s="19"/>
    </row>
    <row r="79" spans="1:14" x14ac:dyDescent="0.2">
      <c r="C79" s="33"/>
      <c r="D79" s="33"/>
      <c r="F79" s="33"/>
      <c r="G79" s="33"/>
      <c r="H79" s="33"/>
      <c r="I79" s="34"/>
      <c r="K79" s="31"/>
      <c r="L79" s="19"/>
      <c r="M79" s="19"/>
      <c r="N79" s="19"/>
    </row>
    <row r="80" spans="1:14" x14ac:dyDescent="0.2">
      <c r="C80" s="33"/>
      <c r="D80" s="33"/>
      <c r="F80" s="33"/>
      <c r="G80" s="33"/>
      <c r="H80" s="33"/>
      <c r="I80" s="34"/>
      <c r="K80" s="31"/>
      <c r="L80" s="19"/>
      <c r="M80" s="19"/>
      <c r="N80" s="19"/>
    </row>
    <row r="81" spans="3:14" x14ac:dyDescent="0.2">
      <c r="C81" s="33"/>
      <c r="D81" s="33"/>
      <c r="F81" s="33"/>
      <c r="G81" s="33"/>
      <c r="H81" s="33"/>
      <c r="I81" s="34"/>
      <c r="K81" s="31"/>
      <c r="L81" s="19"/>
      <c r="M81" s="19"/>
      <c r="N81" s="19"/>
    </row>
    <row r="82" spans="3:14" x14ac:dyDescent="0.2">
      <c r="C82" s="33"/>
      <c r="D82" s="33"/>
      <c r="F82" s="33"/>
      <c r="G82" s="33"/>
      <c r="H82" s="33"/>
      <c r="I82" s="34"/>
      <c r="K82" s="31"/>
      <c r="L82" s="19"/>
      <c r="M82" s="19"/>
      <c r="N82" s="19"/>
    </row>
    <row r="83" spans="3:14" x14ac:dyDescent="0.2">
      <c r="C83" s="33"/>
      <c r="D83" s="33"/>
      <c r="F83" s="33"/>
      <c r="G83" s="33"/>
      <c r="H83" s="33"/>
      <c r="I83" s="34"/>
      <c r="K83" s="31"/>
      <c r="L83" s="19"/>
      <c r="M83" s="19"/>
      <c r="N83" s="19"/>
    </row>
    <row r="84" spans="3:14" x14ac:dyDescent="0.2">
      <c r="C84" s="33"/>
      <c r="D84" s="33"/>
      <c r="F84" s="33"/>
      <c r="G84" s="33"/>
      <c r="H84" s="33"/>
      <c r="I84" s="34"/>
      <c r="K84" s="31"/>
      <c r="L84" s="19"/>
      <c r="M84" s="19"/>
      <c r="N84" s="19"/>
    </row>
    <row r="85" spans="3:14" x14ac:dyDescent="0.2">
      <c r="C85" s="33"/>
      <c r="D85" s="33"/>
      <c r="F85" s="33"/>
      <c r="G85" s="33"/>
      <c r="H85" s="33"/>
      <c r="I85" s="34"/>
      <c r="K85" s="31"/>
      <c r="L85" s="19"/>
      <c r="M85" s="19"/>
      <c r="N85" s="19"/>
    </row>
    <row r="86" spans="3:14" x14ac:dyDescent="0.2">
      <c r="C86" s="33"/>
      <c r="D86" s="33"/>
      <c r="F86" s="33"/>
      <c r="G86" s="33"/>
      <c r="H86" s="33"/>
      <c r="I86" s="34"/>
      <c r="K86" s="31"/>
      <c r="L86" s="19"/>
      <c r="M86" s="19"/>
      <c r="N86" s="19"/>
    </row>
    <row r="87" spans="3:14" x14ac:dyDescent="0.2">
      <c r="C87" s="33"/>
      <c r="D87" s="33"/>
      <c r="F87" s="33"/>
      <c r="G87" s="33"/>
      <c r="H87" s="33"/>
      <c r="I87" s="34"/>
      <c r="K87" s="31"/>
      <c r="L87" s="19"/>
      <c r="M87" s="19"/>
      <c r="N87" s="19"/>
    </row>
    <row r="88" spans="3:14" x14ac:dyDescent="0.2">
      <c r="C88" s="33"/>
      <c r="D88" s="33"/>
      <c r="F88" s="33"/>
      <c r="G88" s="33"/>
      <c r="H88" s="33"/>
      <c r="I88" s="34"/>
      <c r="K88" s="31"/>
      <c r="L88" s="19"/>
      <c r="M88" s="19"/>
      <c r="N88" s="19"/>
    </row>
    <row r="89" spans="3:14" x14ac:dyDescent="0.2">
      <c r="C89" s="33"/>
      <c r="D89" s="33"/>
      <c r="F89" s="33"/>
      <c r="G89" s="33"/>
      <c r="H89" s="33"/>
      <c r="I89" s="34"/>
      <c r="K89" s="31"/>
      <c r="L89" s="19"/>
      <c r="M89" s="19"/>
      <c r="N89" s="19"/>
    </row>
    <row r="90" spans="3:14" x14ac:dyDescent="0.2">
      <c r="C90" s="33"/>
      <c r="D90" s="33"/>
      <c r="F90" s="33"/>
      <c r="G90" s="33"/>
      <c r="H90" s="33"/>
      <c r="I90" s="34"/>
      <c r="K90" s="31"/>
      <c r="L90" s="19"/>
      <c r="M90" s="19"/>
      <c r="N90" s="19"/>
    </row>
    <row r="91" spans="3:14" x14ac:dyDescent="0.2">
      <c r="C91" s="33"/>
      <c r="D91" s="33"/>
      <c r="F91" s="33"/>
      <c r="G91" s="33"/>
      <c r="H91" s="33"/>
      <c r="I91" s="34"/>
      <c r="K91" s="31"/>
      <c r="L91" s="19"/>
      <c r="M91" s="19"/>
      <c r="N91" s="19"/>
    </row>
    <row r="92" spans="3:14" x14ac:dyDescent="0.2">
      <c r="C92" s="33"/>
      <c r="D92" s="33"/>
      <c r="F92" s="33"/>
      <c r="G92" s="33"/>
      <c r="H92" s="33"/>
      <c r="I92" s="34"/>
      <c r="K92" s="31"/>
      <c r="L92" s="19"/>
      <c r="M92" s="19"/>
      <c r="N92" s="19"/>
    </row>
    <row r="93" spans="3:14" x14ac:dyDescent="0.2">
      <c r="C93" s="33"/>
      <c r="D93" s="33"/>
      <c r="F93" s="33"/>
      <c r="G93" s="33"/>
      <c r="H93" s="33"/>
      <c r="I93" s="34"/>
      <c r="K93" s="31"/>
      <c r="L93" s="19"/>
      <c r="M93" s="19"/>
      <c r="N93" s="19"/>
    </row>
    <row r="94" spans="3:14" x14ac:dyDescent="0.2">
      <c r="C94" s="33"/>
      <c r="D94" s="33"/>
      <c r="F94" s="33"/>
      <c r="G94" s="33"/>
      <c r="H94" s="33"/>
      <c r="I94" s="34"/>
      <c r="K94" s="31"/>
      <c r="L94" s="19"/>
      <c r="M94" s="19"/>
      <c r="N94" s="19"/>
    </row>
    <row r="95" spans="3:14" x14ac:dyDescent="0.2">
      <c r="C95" s="33"/>
      <c r="D95" s="33"/>
      <c r="F95" s="33"/>
      <c r="G95" s="33"/>
      <c r="H95" s="33"/>
      <c r="I95" s="34"/>
      <c r="K95" s="31"/>
      <c r="L95" s="19"/>
      <c r="M95" s="19"/>
      <c r="N95" s="19"/>
    </row>
    <row r="96" spans="3:14" x14ac:dyDescent="0.2">
      <c r="C96" s="33"/>
      <c r="D96" s="33"/>
      <c r="F96" s="33"/>
      <c r="G96" s="33"/>
      <c r="H96" s="33"/>
      <c r="I96" s="34"/>
      <c r="K96" s="31"/>
      <c r="L96" s="19"/>
      <c r="M96" s="19"/>
      <c r="N96" s="19"/>
    </row>
    <row r="97" spans="3:14" x14ac:dyDescent="0.2">
      <c r="C97" s="33"/>
      <c r="D97" s="33"/>
      <c r="F97" s="33"/>
      <c r="G97" s="33"/>
      <c r="H97" s="33"/>
      <c r="I97" s="34"/>
      <c r="K97" s="31"/>
      <c r="L97" s="19"/>
      <c r="M97" s="19"/>
      <c r="N97" s="19"/>
    </row>
    <row r="98" spans="3:14" x14ac:dyDescent="0.2">
      <c r="C98" s="33"/>
      <c r="D98" s="33"/>
      <c r="F98" s="33"/>
      <c r="G98" s="33"/>
      <c r="H98" s="33"/>
      <c r="I98" s="34"/>
      <c r="K98" s="31"/>
      <c r="L98" s="19"/>
      <c r="M98" s="19"/>
      <c r="N98" s="19"/>
    </row>
    <row r="99" spans="3:14" x14ac:dyDescent="0.2">
      <c r="C99" s="33"/>
      <c r="D99" s="33"/>
      <c r="F99" s="33"/>
      <c r="G99" s="33"/>
      <c r="H99" s="33"/>
      <c r="I99" s="34"/>
      <c r="K99" s="31"/>
      <c r="L99" s="19"/>
      <c r="M99" s="19"/>
      <c r="N99" s="19"/>
    </row>
    <row r="100" spans="3:14" x14ac:dyDescent="0.2">
      <c r="C100" s="33"/>
      <c r="D100" s="33"/>
      <c r="F100" s="33"/>
      <c r="G100" s="33"/>
      <c r="H100" s="33"/>
      <c r="I100" s="34"/>
      <c r="K100" s="31"/>
      <c r="L100" s="19"/>
      <c r="M100" s="19"/>
      <c r="N100" s="19"/>
    </row>
    <row r="101" spans="3:14" x14ac:dyDescent="0.2">
      <c r="C101" s="33"/>
      <c r="D101" s="33"/>
      <c r="F101" s="33"/>
      <c r="G101" s="33"/>
      <c r="H101" s="33"/>
      <c r="I101" s="34"/>
      <c r="K101" s="31"/>
      <c r="L101" s="19"/>
      <c r="M101" s="19"/>
      <c r="N101" s="19"/>
    </row>
    <row r="102" spans="3:14" x14ac:dyDescent="0.2">
      <c r="C102" s="33"/>
      <c r="D102" s="33"/>
      <c r="F102" s="33"/>
      <c r="G102" s="33"/>
      <c r="H102" s="33"/>
      <c r="I102" s="34"/>
      <c r="K102" s="31"/>
      <c r="L102" s="19"/>
      <c r="M102" s="19"/>
      <c r="N102" s="19"/>
    </row>
    <row r="103" spans="3:14" x14ac:dyDescent="0.2">
      <c r="C103" s="33"/>
      <c r="D103" s="33"/>
      <c r="F103" s="33"/>
      <c r="G103" s="33"/>
      <c r="H103" s="33"/>
      <c r="I103" s="34"/>
      <c r="K103" s="31"/>
      <c r="L103" s="19"/>
      <c r="M103" s="19"/>
      <c r="N103" s="19"/>
    </row>
    <row r="104" spans="3:14" x14ac:dyDescent="0.2">
      <c r="C104" s="33"/>
      <c r="D104" s="33"/>
      <c r="F104" s="33"/>
      <c r="G104" s="33"/>
      <c r="H104" s="33"/>
      <c r="I104" s="34"/>
      <c r="K104" s="31"/>
      <c r="L104" s="19"/>
      <c r="M104" s="19"/>
      <c r="N104" s="19"/>
    </row>
    <row r="105" spans="3:14" x14ac:dyDescent="0.2">
      <c r="C105" s="33"/>
      <c r="D105" s="33"/>
      <c r="F105" s="33"/>
      <c r="G105" s="33"/>
      <c r="H105" s="33"/>
      <c r="I105" s="34"/>
      <c r="K105" s="31"/>
      <c r="L105" s="19"/>
      <c r="M105" s="19"/>
      <c r="N105" s="19"/>
    </row>
    <row r="106" spans="3:14" x14ac:dyDescent="0.2">
      <c r="C106" s="33"/>
      <c r="D106" s="33"/>
      <c r="F106" s="33"/>
      <c r="G106" s="33"/>
      <c r="H106" s="33"/>
      <c r="I106" s="34"/>
      <c r="K106" s="31"/>
      <c r="L106" s="19"/>
      <c r="M106" s="19"/>
      <c r="N106" s="19"/>
    </row>
    <row r="107" spans="3:14" x14ac:dyDescent="0.2">
      <c r="C107" s="33"/>
      <c r="D107" s="33"/>
      <c r="F107" s="33"/>
      <c r="G107" s="33"/>
      <c r="H107" s="33"/>
      <c r="I107" s="34"/>
      <c r="K107" s="31"/>
      <c r="L107" s="19"/>
      <c r="M107" s="19"/>
      <c r="N107" s="19"/>
    </row>
    <row r="108" spans="3:14" x14ac:dyDescent="0.2">
      <c r="C108" s="33"/>
      <c r="D108" s="33"/>
      <c r="F108" s="33"/>
      <c r="G108" s="33"/>
      <c r="H108" s="33"/>
      <c r="I108" s="34"/>
      <c r="K108" s="31"/>
      <c r="L108" s="19"/>
      <c r="M108" s="19"/>
      <c r="N108" s="19"/>
    </row>
    <row r="109" spans="3:14" x14ac:dyDescent="0.2">
      <c r="C109" s="33"/>
      <c r="D109" s="33"/>
      <c r="F109" s="33"/>
      <c r="G109" s="33"/>
      <c r="H109" s="33"/>
      <c r="I109" s="34"/>
      <c r="K109" s="31"/>
      <c r="L109" s="19"/>
      <c r="M109" s="19"/>
      <c r="N109" s="19"/>
    </row>
    <row r="110" spans="3:14" x14ac:dyDescent="0.2">
      <c r="C110" s="33"/>
      <c r="D110" s="33"/>
      <c r="F110" s="33"/>
      <c r="G110" s="33"/>
      <c r="H110" s="33"/>
      <c r="I110" s="34"/>
      <c r="K110" s="31"/>
      <c r="L110" s="19"/>
      <c r="M110" s="19"/>
      <c r="N110" s="19"/>
    </row>
    <row r="111" spans="3:14" x14ac:dyDescent="0.2">
      <c r="C111" s="33"/>
      <c r="D111" s="33"/>
      <c r="F111" s="33"/>
      <c r="G111" s="33"/>
      <c r="H111" s="33"/>
      <c r="I111" s="34"/>
      <c r="K111" s="31"/>
      <c r="L111" s="19"/>
      <c r="M111" s="19"/>
      <c r="N111" s="19"/>
    </row>
    <row r="112" spans="3:14" x14ac:dyDescent="0.2">
      <c r="C112" s="33"/>
      <c r="D112" s="33"/>
      <c r="F112" s="33"/>
      <c r="G112" s="33"/>
      <c r="H112" s="33"/>
      <c r="I112" s="34"/>
      <c r="K112" s="31"/>
      <c r="L112" s="19"/>
      <c r="M112" s="19"/>
      <c r="N112" s="19"/>
    </row>
    <row r="113" spans="3:14" x14ac:dyDescent="0.2">
      <c r="C113" s="33"/>
      <c r="D113" s="33"/>
      <c r="F113" s="33"/>
      <c r="G113" s="33"/>
      <c r="H113" s="33"/>
      <c r="I113" s="34"/>
      <c r="K113" s="31"/>
      <c r="L113" s="19"/>
      <c r="M113" s="19"/>
      <c r="N113" s="19"/>
    </row>
    <row r="114" spans="3:14" x14ac:dyDescent="0.2">
      <c r="C114" s="33"/>
      <c r="D114" s="33"/>
      <c r="F114" s="33"/>
      <c r="G114" s="33"/>
      <c r="H114" s="33"/>
      <c r="I114" s="34"/>
      <c r="K114" s="31"/>
      <c r="L114" s="19"/>
      <c r="M114" s="19"/>
      <c r="N114" s="19"/>
    </row>
    <row r="115" spans="3:14" x14ac:dyDescent="0.2">
      <c r="C115" s="33"/>
      <c r="D115" s="33"/>
      <c r="F115" s="33"/>
      <c r="G115" s="33"/>
      <c r="H115" s="33"/>
      <c r="I115" s="34"/>
      <c r="K115" s="31"/>
      <c r="L115" s="19"/>
      <c r="M115" s="19"/>
      <c r="N115" s="19"/>
    </row>
    <row r="116" spans="3:14" x14ac:dyDescent="0.2">
      <c r="C116" s="33"/>
      <c r="D116" s="33"/>
      <c r="F116" s="33"/>
      <c r="G116" s="33"/>
      <c r="H116" s="33"/>
      <c r="I116" s="34"/>
      <c r="K116" s="31"/>
      <c r="L116" s="19"/>
      <c r="M116" s="19"/>
      <c r="N116" s="19"/>
    </row>
    <row r="117" spans="3:14" x14ac:dyDescent="0.2">
      <c r="C117" s="33"/>
      <c r="D117" s="33"/>
      <c r="F117" s="33"/>
      <c r="G117" s="33"/>
      <c r="H117" s="33"/>
      <c r="I117" s="34"/>
      <c r="K117" s="31"/>
      <c r="L117" s="19"/>
      <c r="M117" s="19"/>
      <c r="N117" s="19"/>
    </row>
    <row r="118" spans="3:14" x14ac:dyDescent="0.2">
      <c r="C118" s="33"/>
      <c r="D118" s="33"/>
      <c r="F118" s="33"/>
      <c r="G118" s="33"/>
      <c r="H118" s="33"/>
      <c r="I118" s="34"/>
      <c r="K118" s="31"/>
      <c r="L118" s="19"/>
      <c r="M118" s="19"/>
      <c r="N118" s="19"/>
    </row>
    <row r="119" spans="3:14" x14ac:dyDescent="0.2">
      <c r="C119" s="33"/>
      <c r="D119" s="33"/>
      <c r="F119" s="33"/>
      <c r="G119" s="33"/>
      <c r="H119" s="33"/>
      <c r="I119" s="34"/>
      <c r="K119" s="31"/>
      <c r="L119" s="19"/>
      <c r="M119" s="19"/>
      <c r="N119" s="19"/>
    </row>
    <row r="120" spans="3:14" x14ac:dyDescent="0.2">
      <c r="C120" s="33"/>
      <c r="D120" s="33"/>
      <c r="F120" s="33"/>
      <c r="G120" s="33"/>
      <c r="H120" s="33"/>
      <c r="I120" s="34"/>
      <c r="K120" s="31"/>
      <c r="L120" s="19"/>
      <c r="M120" s="19"/>
      <c r="N120" s="19"/>
    </row>
    <row r="121" spans="3:14" x14ac:dyDescent="0.2">
      <c r="C121" s="33"/>
      <c r="D121" s="33"/>
      <c r="F121" s="33"/>
      <c r="G121" s="33"/>
      <c r="H121" s="33"/>
      <c r="I121" s="34"/>
      <c r="K121" s="31"/>
      <c r="L121" s="19"/>
      <c r="M121" s="19"/>
      <c r="N121" s="19"/>
    </row>
    <row r="122" spans="3:14" x14ac:dyDescent="0.2">
      <c r="C122" s="33"/>
      <c r="D122" s="33"/>
      <c r="F122" s="33"/>
      <c r="G122" s="33"/>
      <c r="H122" s="33"/>
      <c r="I122" s="34"/>
      <c r="K122" s="31"/>
      <c r="L122" s="19"/>
      <c r="M122" s="19"/>
      <c r="N122" s="19"/>
    </row>
    <row r="123" spans="3:14" x14ac:dyDescent="0.2">
      <c r="C123" s="33"/>
      <c r="D123" s="33"/>
      <c r="F123" s="33"/>
      <c r="G123" s="33"/>
      <c r="H123" s="33"/>
      <c r="I123" s="34"/>
      <c r="K123" s="31"/>
      <c r="L123" s="19"/>
      <c r="M123" s="19"/>
      <c r="N123" s="19"/>
    </row>
    <row r="124" spans="3:14" x14ac:dyDescent="0.2">
      <c r="C124" s="33"/>
      <c r="D124" s="33"/>
      <c r="F124" s="33"/>
      <c r="G124" s="33"/>
      <c r="H124" s="33"/>
      <c r="I124" s="34"/>
      <c r="K124" s="31"/>
      <c r="L124" s="19"/>
      <c r="M124" s="19"/>
      <c r="N124" s="19"/>
    </row>
    <row r="125" spans="3:14" x14ac:dyDescent="0.2">
      <c r="C125" s="33"/>
      <c r="D125" s="33"/>
      <c r="F125" s="33"/>
      <c r="G125" s="33"/>
      <c r="H125" s="33"/>
      <c r="I125" s="34"/>
      <c r="K125" s="31"/>
      <c r="L125" s="19"/>
      <c r="M125" s="19"/>
      <c r="N125" s="19"/>
    </row>
    <row r="126" spans="3:14" x14ac:dyDescent="0.2">
      <c r="C126" s="33"/>
      <c r="D126" s="33"/>
      <c r="F126" s="33"/>
      <c r="G126" s="33"/>
      <c r="H126" s="33"/>
      <c r="I126" s="34"/>
      <c r="K126" s="31"/>
      <c r="L126" s="19"/>
      <c r="M126" s="19"/>
      <c r="N126" s="19"/>
    </row>
    <row r="127" spans="3:14" x14ac:dyDescent="0.2">
      <c r="C127" s="33"/>
      <c r="D127" s="33"/>
      <c r="F127" s="33"/>
      <c r="G127" s="33"/>
      <c r="H127" s="33"/>
      <c r="I127" s="34"/>
      <c r="K127" s="31"/>
      <c r="L127" s="19"/>
      <c r="M127" s="19"/>
      <c r="N127" s="19"/>
    </row>
    <row r="128" spans="3:14" x14ac:dyDescent="0.2">
      <c r="C128" s="33"/>
      <c r="D128" s="33"/>
      <c r="F128" s="33"/>
      <c r="G128" s="33"/>
      <c r="H128" s="33"/>
      <c r="I128" s="34"/>
      <c r="K128" s="31"/>
      <c r="L128" s="19"/>
      <c r="M128" s="19"/>
      <c r="N128" s="19"/>
    </row>
    <row r="129" spans="3:14" x14ac:dyDescent="0.2">
      <c r="C129" s="33"/>
      <c r="D129" s="33"/>
      <c r="F129" s="33"/>
      <c r="G129" s="33"/>
      <c r="H129" s="33"/>
      <c r="I129" s="34"/>
      <c r="K129" s="31"/>
      <c r="L129" s="19"/>
      <c r="M129" s="19"/>
      <c r="N129" s="19"/>
    </row>
    <row r="130" spans="3:14" x14ac:dyDescent="0.2">
      <c r="C130" s="33"/>
      <c r="D130" s="33"/>
      <c r="F130" s="33"/>
      <c r="G130" s="33"/>
      <c r="H130" s="33"/>
      <c r="I130" s="34"/>
      <c r="K130" s="31"/>
      <c r="L130" s="19"/>
      <c r="M130" s="19"/>
      <c r="N130" s="19"/>
    </row>
    <row r="131" spans="3:14" x14ac:dyDescent="0.2">
      <c r="C131" s="33"/>
      <c r="D131" s="33"/>
      <c r="F131" s="33"/>
      <c r="G131" s="33"/>
      <c r="H131" s="33"/>
      <c r="I131" s="34"/>
      <c r="K131" s="31"/>
      <c r="L131" s="19"/>
      <c r="M131" s="19"/>
      <c r="N131" s="19"/>
    </row>
    <row r="132" spans="3:14" x14ac:dyDescent="0.2">
      <c r="C132" s="33"/>
      <c r="D132" s="33"/>
      <c r="F132" s="33"/>
      <c r="G132" s="33"/>
      <c r="H132" s="33"/>
      <c r="I132" s="34"/>
      <c r="K132" s="31"/>
      <c r="L132" s="19"/>
      <c r="M132" s="19"/>
      <c r="N132" s="19"/>
    </row>
    <row r="133" spans="3:14" x14ac:dyDescent="0.2">
      <c r="C133" s="33"/>
      <c r="D133" s="33"/>
      <c r="F133" s="33"/>
      <c r="G133" s="33"/>
      <c r="H133" s="33"/>
      <c r="I133" s="34"/>
      <c r="K133" s="31"/>
      <c r="L133" s="19"/>
      <c r="M133" s="19"/>
      <c r="N133" s="19"/>
    </row>
    <row r="134" spans="3:14" x14ac:dyDescent="0.2">
      <c r="C134" s="33"/>
      <c r="D134" s="33"/>
      <c r="F134" s="33"/>
      <c r="G134" s="33"/>
      <c r="H134" s="33"/>
      <c r="I134" s="34"/>
      <c r="K134" s="31"/>
      <c r="L134" s="19"/>
      <c r="M134" s="19"/>
      <c r="N134" s="19"/>
    </row>
    <row r="135" spans="3:14" x14ac:dyDescent="0.2">
      <c r="C135" s="33"/>
      <c r="D135" s="33"/>
      <c r="F135" s="33"/>
      <c r="G135" s="33"/>
      <c r="H135" s="33"/>
      <c r="I135" s="34"/>
      <c r="K135" s="31"/>
      <c r="L135" s="19"/>
      <c r="M135" s="19"/>
      <c r="N135" s="19"/>
    </row>
    <row r="136" spans="3:14" x14ac:dyDescent="0.2">
      <c r="C136" s="33"/>
      <c r="D136" s="33"/>
      <c r="F136" s="33"/>
      <c r="G136" s="33"/>
      <c r="H136" s="33"/>
      <c r="I136" s="34"/>
      <c r="K136" s="31"/>
      <c r="L136" s="19"/>
      <c r="M136" s="19"/>
      <c r="N136" s="19"/>
    </row>
    <row r="137" spans="3:14" x14ac:dyDescent="0.2">
      <c r="C137" s="33"/>
      <c r="D137" s="33"/>
      <c r="F137" s="33"/>
      <c r="G137" s="33"/>
      <c r="H137" s="33"/>
      <c r="I137" s="34"/>
      <c r="K137" s="31"/>
      <c r="L137" s="19"/>
      <c r="M137" s="19"/>
      <c r="N137" s="19"/>
    </row>
    <row r="138" spans="3:14" x14ac:dyDescent="0.2">
      <c r="C138" s="33"/>
      <c r="D138" s="33"/>
      <c r="F138" s="33"/>
      <c r="G138" s="33"/>
      <c r="H138" s="33"/>
      <c r="I138" s="34"/>
      <c r="K138" s="31"/>
      <c r="L138" s="19"/>
      <c r="M138" s="19"/>
      <c r="N138" s="19"/>
    </row>
    <row r="139" spans="3:14" x14ac:dyDescent="0.2">
      <c r="C139" s="33"/>
      <c r="D139" s="33"/>
      <c r="F139" s="33"/>
      <c r="G139" s="33"/>
      <c r="H139" s="33"/>
      <c r="I139" s="34"/>
      <c r="K139" s="31"/>
      <c r="L139" s="19"/>
      <c r="M139" s="19"/>
      <c r="N139" s="19"/>
    </row>
    <row r="140" spans="3:14" x14ac:dyDescent="0.2">
      <c r="C140" s="33"/>
      <c r="D140" s="33"/>
      <c r="F140" s="33"/>
      <c r="G140" s="33"/>
      <c r="H140" s="33"/>
      <c r="I140" s="34"/>
      <c r="K140" s="31"/>
      <c r="L140" s="19"/>
      <c r="M140" s="19"/>
      <c r="N140" s="19"/>
    </row>
    <row r="141" spans="3:14" x14ac:dyDescent="0.2">
      <c r="C141" s="33"/>
      <c r="D141" s="33"/>
      <c r="F141" s="33"/>
      <c r="G141" s="33"/>
      <c r="H141" s="33"/>
      <c r="I141" s="34"/>
      <c r="K141" s="31"/>
      <c r="L141" s="19"/>
      <c r="M141" s="19"/>
      <c r="N141" s="19"/>
    </row>
    <row r="142" spans="3:14" x14ac:dyDescent="0.2">
      <c r="C142" s="33"/>
      <c r="D142" s="33"/>
      <c r="F142" s="33"/>
      <c r="G142" s="33"/>
      <c r="H142" s="33"/>
      <c r="I142" s="34"/>
      <c r="K142" s="31"/>
      <c r="L142" s="19"/>
      <c r="M142" s="19"/>
      <c r="N142" s="19"/>
    </row>
    <row r="143" spans="3:14" x14ac:dyDescent="0.2">
      <c r="C143" s="33"/>
      <c r="D143" s="33"/>
      <c r="F143" s="33"/>
      <c r="G143" s="33"/>
      <c r="H143" s="33"/>
      <c r="I143" s="34"/>
      <c r="K143" s="31"/>
      <c r="L143" s="19"/>
      <c r="M143" s="19"/>
      <c r="N143" s="19"/>
    </row>
    <row r="144" spans="3:14" x14ac:dyDescent="0.2">
      <c r="C144" s="33"/>
      <c r="D144" s="33"/>
      <c r="F144" s="33"/>
      <c r="G144" s="33"/>
      <c r="H144" s="33"/>
      <c r="I144" s="34"/>
      <c r="K144" s="31"/>
      <c r="L144" s="19"/>
      <c r="M144" s="19"/>
      <c r="N144" s="19"/>
    </row>
    <row r="145" spans="3:14" x14ac:dyDescent="0.2">
      <c r="C145" s="33"/>
      <c r="D145" s="33"/>
      <c r="F145" s="33"/>
      <c r="G145" s="33"/>
      <c r="H145" s="33"/>
      <c r="I145" s="34"/>
      <c r="K145" s="31"/>
      <c r="L145" s="19"/>
      <c r="M145" s="19"/>
      <c r="N145" s="19"/>
    </row>
    <row r="146" spans="3:14" x14ac:dyDescent="0.2">
      <c r="C146" s="33"/>
      <c r="D146" s="33"/>
      <c r="F146" s="33"/>
      <c r="G146" s="33"/>
      <c r="H146" s="33"/>
      <c r="I146" s="34"/>
      <c r="K146" s="31"/>
      <c r="L146" s="19"/>
      <c r="M146" s="19"/>
      <c r="N146" s="19"/>
    </row>
    <row r="147" spans="3:14" x14ac:dyDescent="0.2">
      <c r="C147" s="33"/>
      <c r="D147" s="33"/>
      <c r="F147" s="33"/>
      <c r="G147" s="33"/>
      <c r="H147" s="33"/>
      <c r="I147" s="34"/>
      <c r="K147" s="31"/>
      <c r="L147" s="19"/>
      <c r="M147" s="19"/>
      <c r="N147" s="19"/>
    </row>
    <row r="148" spans="3:14" x14ac:dyDescent="0.2">
      <c r="C148" s="33"/>
      <c r="D148" s="33"/>
      <c r="F148" s="33"/>
      <c r="G148" s="33"/>
      <c r="H148" s="33"/>
      <c r="I148" s="34"/>
      <c r="K148" s="31"/>
      <c r="L148" s="19"/>
      <c r="M148" s="19"/>
      <c r="N148" s="19"/>
    </row>
    <row r="149" spans="3:14" x14ac:dyDescent="0.2">
      <c r="C149" s="33"/>
      <c r="D149" s="33"/>
      <c r="F149" s="33"/>
      <c r="G149" s="33"/>
      <c r="H149" s="33"/>
      <c r="I149" s="34"/>
      <c r="K149" s="31"/>
      <c r="L149" s="19"/>
      <c r="M149" s="19"/>
      <c r="N149" s="19"/>
    </row>
    <row r="150" spans="3:14" x14ac:dyDescent="0.2">
      <c r="C150" s="33"/>
      <c r="D150" s="33"/>
      <c r="F150" s="33"/>
      <c r="G150" s="33"/>
      <c r="H150" s="33"/>
      <c r="I150" s="34"/>
      <c r="K150" s="31"/>
      <c r="L150" s="19"/>
      <c r="M150" s="19"/>
      <c r="N150" s="19"/>
    </row>
    <row r="151" spans="3:14" x14ac:dyDescent="0.2">
      <c r="C151" s="33"/>
      <c r="D151" s="33"/>
      <c r="F151" s="33"/>
      <c r="G151" s="33"/>
      <c r="H151" s="33"/>
      <c r="I151" s="34"/>
      <c r="K151" s="31"/>
      <c r="L151" s="19"/>
      <c r="M151" s="19"/>
      <c r="N151" s="19"/>
    </row>
    <row r="152" spans="3:14" x14ac:dyDescent="0.2">
      <c r="C152" s="33"/>
      <c r="D152" s="33"/>
      <c r="F152" s="33"/>
      <c r="G152" s="33"/>
      <c r="H152" s="33"/>
      <c r="I152" s="34"/>
      <c r="K152" s="31"/>
      <c r="L152" s="19"/>
      <c r="M152" s="19"/>
      <c r="N152" s="19"/>
    </row>
    <row r="153" spans="3:14" x14ac:dyDescent="0.2">
      <c r="C153" s="33"/>
      <c r="D153" s="33"/>
      <c r="F153" s="33"/>
      <c r="G153" s="33"/>
      <c r="H153" s="33"/>
      <c r="I153" s="34"/>
      <c r="K153" s="31"/>
      <c r="L153" s="19"/>
      <c r="M153" s="19"/>
      <c r="N153" s="19"/>
    </row>
    <row r="154" spans="3:14" x14ac:dyDescent="0.2">
      <c r="C154" s="33"/>
      <c r="D154" s="33"/>
      <c r="F154" s="33"/>
      <c r="G154" s="33"/>
      <c r="H154" s="33"/>
      <c r="I154" s="34"/>
      <c r="K154" s="31"/>
      <c r="L154" s="19"/>
      <c r="M154" s="19"/>
      <c r="N154" s="19"/>
    </row>
    <row r="155" spans="3:14" x14ac:dyDescent="0.2">
      <c r="C155" s="33"/>
      <c r="D155" s="33"/>
      <c r="F155" s="33"/>
      <c r="G155" s="33"/>
      <c r="H155" s="33"/>
      <c r="I155" s="34"/>
      <c r="K155" s="31"/>
      <c r="L155" s="19"/>
      <c r="M155" s="19"/>
      <c r="N155" s="19"/>
    </row>
    <row r="156" spans="3:14" x14ac:dyDescent="0.2">
      <c r="C156" s="33"/>
      <c r="D156" s="33"/>
      <c r="F156" s="33"/>
      <c r="G156" s="33"/>
      <c r="H156" s="33"/>
      <c r="I156" s="34"/>
      <c r="K156" s="31"/>
      <c r="L156" s="19"/>
      <c r="M156" s="19"/>
      <c r="N156" s="19"/>
    </row>
    <row r="157" spans="3:14" x14ac:dyDescent="0.2">
      <c r="C157" s="33"/>
      <c r="D157" s="33"/>
      <c r="F157" s="33"/>
      <c r="G157" s="33"/>
      <c r="H157" s="33"/>
      <c r="I157" s="34"/>
      <c r="K157" s="31"/>
      <c r="L157" s="19"/>
      <c r="M157" s="19"/>
      <c r="N157" s="19"/>
    </row>
    <row r="158" spans="3:14" x14ac:dyDescent="0.2">
      <c r="C158" s="33"/>
      <c r="D158" s="33"/>
      <c r="F158" s="33"/>
      <c r="G158" s="33"/>
      <c r="H158" s="33"/>
      <c r="I158" s="34"/>
      <c r="K158" s="31"/>
      <c r="L158" s="19"/>
      <c r="M158" s="19"/>
      <c r="N158" s="19"/>
    </row>
    <row r="159" spans="3:14" x14ac:dyDescent="0.2">
      <c r="C159" s="33"/>
      <c r="D159" s="33"/>
      <c r="F159" s="33"/>
      <c r="G159" s="33"/>
      <c r="H159" s="33"/>
      <c r="I159" s="34"/>
      <c r="K159" s="31"/>
      <c r="L159" s="19"/>
      <c r="M159" s="19"/>
      <c r="N159" s="19"/>
    </row>
    <row r="160" spans="3:14" x14ac:dyDescent="0.2">
      <c r="C160" s="33"/>
      <c r="D160" s="33"/>
      <c r="F160" s="33"/>
      <c r="G160" s="33"/>
      <c r="H160" s="33"/>
      <c r="I160" s="34"/>
      <c r="K160" s="31"/>
      <c r="L160" s="19"/>
      <c r="M160" s="19"/>
      <c r="N160" s="19"/>
    </row>
    <row r="161" spans="3:14" x14ac:dyDescent="0.2">
      <c r="C161" s="33"/>
      <c r="D161" s="33"/>
      <c r="F161" s="33"/>
      <c r="G161" s="33"/>
      <c r="H161" s="33"/>
      <c r="I161" s="34"/>
      <c r="K161" s="31"/>
      <c r="L161" s="19"/>
      <c r="M161" s="19"/>
      <c r="N161" s="19"/>
    </row>
    <row r="162" spans="3:14" x14ac:dyDescent="0.2">
      <c r="C162" s="33"/>
      <c r="D162" s="33"/>
      <c r="F162" s="33"/>
      <c r="G162" s="33"/>
      <c r="H162" s="33"/>
      <c r="I162" s="34"/>
      <c r="K162" s="31"/>
      <c r="L162" s="19"/>
      <c r="M162" s="19"/>
      <c r="N162" s="19"/>
    </row>
    <row r="163" spans="3:14" x14ac:dyDescent="0.2">
      <c r="C163" s="33"/>
      <c r="D163" s="33"/>
      <c r="F163" s="33"/>
      <c r="G163" s="33"/>
      <c r="H163" s="33"/>
      <c r="I163" s="34"/>
      <c r="K163" s="31"/>
      <c r="L163" s="19"/>
      <c r="M163" s="19"/>
      <c r="N163" s="19"/>
    </row>
    <row r="164" spans="3:14" x14ac:dyDescent="0.2">
      <c r="C164" s="33"/>
      <c r="D164" s="33"/>
      <c r="F164" s="33"/>
      <c r="G164" s="33"/>
      <c r="H164" s="33"/>
      <c r="I164" s="34"/>
      <c r="K164" s="31"/>
      <c r="L164" s="19"/>
      <c r="M164" s="19"/>
      <c r="N164" s="19"/>
    </row>
    <row r="165" spans="3:14" x14ac:dyDescent="0.2">
      <c r="C165" s="33"/>
      <c r="D165" s="33"/>
      <c r="F165" s="33"/>
      <c r="G165" s="33"/>
      <c r="H165" s="33"/>
      <c r="I165" s="34"/>
      <c r="K165" s="31"/>
      <c r="L165" s="19"/>
      <c r="M165" s="19"/>
      <c r="N165" s="19"/>
    </row>
    <row r="166" spans="3:14" x14ac:dyDescent="0.2">
      <c r="C166" s="33"/>
      <c r="D166" s="33"/>
      <c r="F166" s="33"/>
      <c r="G166" s="33"/>
      <c r="H166" s="33"/>
      <c r="I166" s="34"/>
      <c r="K166" s="31"/>
      <c r="L166" s="19"/>
      <c r="M166" s="19"/>
      <c r="N166" s="19"/>
    </row>
    <row r="167" spans="3:14" x14ac:dyDescent="0.2">
      <c r="C167" s="33"/>
      <c r="D167" s="33"/>
      <c r="F167" s="33"/>
      <c r="G167" s="33"/>
      <c r="H167" s="33"/>
      <c r="I167" s="34"/>
      <c r="K167" s="31"/>
      <c r="L167" s="19"/>
      <c r="M167" s="19"/>
      <c r="N167" s="19"/>
    </row>
    <row r="168" spans="3:14" x14ac:dyDescent="0.2">
      <c r="C168" s="33"/>
      <c r="D168" s="33"/>
      <c r="F168" s="33"/>
      <c r="G168" s="33"/>
      <c r="H168" s="33"/>
      <c r="I168" s="34"/>
      <c r="K168" s="31"/>
      <c r="L168" s="19"/>
      <c r="M168" s="19"/>
      <c r="N168" s="19"/>
    </row>
    <row r="169" spans="3:14" x14ac:dyDescent="0.2">
      <c r="C169" s="33"/>
      <c r="D169" s="33"/>
      <c r="F169" s="33"/>
      <c r="G169" s="33"/>
      <c r="H169" s="33"/>
      <c r="I169" s="34"/>
      <c r="K169" s="31"/>
      <c r="L169" s="19"/>
      <c r="M169" s="19"/>
      <c r="N169" s="19"/>
    </row>
    <row r="170" spans="3:14" x14ac:dyDescent="0.2">
      <c r="C170" s="33"/>
      <c r="D170" s="33"/>
      <c r="F170" s="33"/>
      <c r="G170" s="33"/>
      <c r="H170" s="33"/>
      <c r="I170" s="34"/>
      <c r="K170" s="31"/>
      <c r="L170" s="19"/>
      <c r="M170" s="19"/>
      <c r="N170" s="19"/>
    </row>
    <row r="171" spans="3:14" x14ac:dyDescent="0.2">
      <c r="C171" s="33"/>
      <c r="D171" s="33"/>
      <c r="F171" s="33"/>
      <c r="G171" s="33"/>
      <c r="H171" s="33"/>
      <c r="I171" s="34"/>
      <c r="K171" s="31"/>
      <c r="L171" s="19"/>
      <c r="M171" s="19"/>
      <c r="N171" s="19"/>
    </row>
    <row r="172" spans="3:14" x14ac:dyDescent="0.2">
      <c r="C172" s="33"/>
      <c r="D172" s="33"/>
      <c r="F172" s="33"/>
      <c r="G172" s="33"/>
      <c r="H172" s="33"/>
      <c r="I172" s="34"/>
      <c r="K172" s="31"/>
      <c r="L172" s="19"/>
      <c r="M172" s="19"/>
      <c r="N172" s="19"/>
    </row>
    <row r="173" spans="3:14" x14ac:dyDescent="0.2">
      <c r="C173" s="33"/>
      <c r="D173" s="33"/>
      <c r="F173" s="33"/>
      <c r="G173" s="33"/>
      <c r="H173" s="33"/>
      <c r="I173" s="34"/>
      <c r="K173" s="31"/>
      <c r="L173" s="19"/>
      <c r="M173" s="19"/>
      <c r="N173" s="19"/>
    </row>
    <row r="174" spans="3:14" x14ac:dyDescent="0.2">
      <c r="C174" s="33"/>
      <c r="D174" s="33"/>
      <c r="F174" s="33"/>
      <c r="G174" s="33"/>
      <c r="H174" s="33"/>
      <c r="I174" s="34"/>
      <c r="K174" s="31"/>
      <c r="L174" s="19"/>
      <c r="M174" s="19"/>
      <c r="N174" s="19"/>
    </row>
    <row r="175" spans="3:14" x14ac:dyDescent="0.2">
      <c r="C175" s="33"/>
      <c r="D175" s="33"/>
      <c r="F175" s="33"/>
      <c r="G175" s="33"/>
      <c r="H175" s="33"/>
      <c r="I175" s="34"/>
      <c r="K175" s="31"/>
      <c r="L175" s="19"/>
      <c r="M175" s="19"/>
      <c r="N175" s="19"/>
    </row>
    <row r="176" spans="3:14" x14ac:dyDescent="0.2">
      <c r="C176" s="33"/>
      <c r="D176" s="33"/>
      <c r="F176" s="33"/>
      <c r="G176" s="33"/>
      <c r="H176" s="33"/>
      <c r="I176" s="34"/>
      <c r="K176" s="31"/>
      <c r="L176" s="19"/>
      <c r="M176" s="19"/>
      <c r="N176" s="19"/>
    </row>
    <row r="177" spans="3:14" x14ac:dyDescent="0.2">
      <c r="C177" s="33"/>
      <c r="D177" s="33"/>
      <c r="F177" s="33"/>
      <c r="G177" s="33"/>
      <c r="H177" s="33"/>
      <c r="I177" s="34"/>
      <c r="K177" s="31"/>
      <c r="L177" s="19"/>
      <c r="M177" s="19"/>
      <c r="N177" s="19"/>
    </row>
    <row r="178" spans="3:14" x14ac:dyDescent="0.2">
      <c r="C178" s="33"/>
      <c r="D178" s="33"/>
      <c r="F178" s="33"/>
      <c r="G178" s="33"/>
      <c r="H178" s="33"/>
      <c r="I178" s="34"/>
      <c r="K178" s="31"/>
      <c r="L178" s="19"/>
      <c r="M178" s="19"/>
      <c r="N178" s="19"/>
    </row>
    <row r="179" spans="3:14" x14ac:dyDescent="0.2">
      <c r="C179" s="33"/>
      <c r="D179" s="33"/>
      <c r="F179" s="33"/>
      <c r="G179" s="33"/>
      <c r="H179" s="33"/>
      <c r="I179" s="34"/>
      <c r="K179" s="31"/>
      <c r="L179" s="19"/>
      <c r="M179" s="19"/>
      <c r="N179" s="19"/>
    </row>
    <row r="180" spans="3:14" x14ac:dyDescent="0.2">
      <c r="C180" s="33"/>
      <c r="D180" s="33"/>
      <c r="F180" s="33"/>
      <c r="G180" s="33"/>
      <c r="H180" s="33"/>
      <c r="I180" s="34"/>
      <c r="K180" s="31"/>
      <c r="L180" s="19"/>
      <c r="M180" s="19"/>
      <c r="N180" s="19"/>
    </row>
    <row r="181" spans="3:14" x14ac:dyDescent="0.2">
      <c r="C181" s="33"/>
      <c r="D181" s="33"/>
      <c r="F181" s="33"/>
      <c r="G181" s="33"/>
      <c r="H181" s="33"/>
      <c r="I181" s="34"/>
      <c r="K181" s="31"/>
      <c r="L181" s="19"/>
      <c r="M181" s="19"/>
      <c r="N181" s="19"/>
    </row>
    <row r="182" spans="3:14" x14ac:dyDescent="0.2">
      <c r="C182" s="33"/>
      <c r="D182" s="33"/>
      <c r="F182" s="33"/>
      <c r="G182" s="33"/>
      <c r="H182" s="33"/>
      <c r="I182" s="34"/>
      <c r="K182" s="31"/>
      <c r="L182" s="19"/>
      <c r="M182" s="19"/>
      <c r="N182" s="19"/>
    </row>
    <row r="183" spans="3:14" x14ac:dyDescent="0.2">
      <c r="C183" s="33"/>
      <c r="D183" s="33"/>
      <c r="F183" s="33"/>
      <c r="G183" s="33"/>
      <c r="H183" s="33"/>
      <c r="I183" s="34"/>
      <c r="K183" s="31"/>
      <c r="L183" s="19"/>
      <c r="M183" s="19"/>
      <c r="N183" s="19"/>
    </row>
    <row r="184" spans="3:14" x14ac:dyDescent="0.2">
      <c r="C184" s="33"/>
      <c r="D184" s="33"/>
      <c r="F184" s="33"/>
      <c r="G184" s="33"/>
      <c r="H184" s="33"/>
      <c r="I184" s="34"/>
      <c r="K184" s="31"/>
      <c r="L184" s="19"/>
      <c r="M184" s="19"/>
      <c r="N184" s="19"/>
    </row>
    <row r="185" spans="3:14" x14ac:dyDescent="0.2">
      <c r="C185" s="33"/>
      <c r="D185" s="33"/>
      <c r="F185" s="33"/>
      <c r="G185" s="33"/>
      <c r="H185" s="33"/>
      <c r="I185" s="34"/>
      <c r="K185" s="31"/>
      <c r="L185" s="19"/>
      <c r="M185" s="19"/>
      <c r="N185" s="19"/>
    </row>
    <row r="186" spans="3:14" x14ac:dyDescent="0.2">
      <c r="C186" s="33"/>
      <c r="D186" s="33"/>
      <c r="F186" s="33"/>
      <c r="G186" s="33"/>
      <c r="H186" s="33"/>
      <c r="I186" s="34"/>
      <c r="K186" s="31"/>
      <c r="L186" s="19"/>
      <c r="M186" s="19"/>
      <c r="N186" s="19"/>
    </row>
    <row r="187" spans="3:14" x14ac:dyDescent="0.2">
      <c r="C187" s="33"/>
      <c r="D187" s="33"/>
      <c r="F187" s="33"/>
      <c r="G187" s="33"/>
      <c r="H187" s="33"/>
      <c r="I187" s="34"/>
      <c r="K187" s="31"/>
      <c r="L187" s="19"/>
      <c r="M187" s="19"/>
      <c r="N187" s="19"/>
    </row>
    <row r="188" spans="3:14" x14ac:dyDescent="0.2">
      <c r="C188" s="33"/>
      <c r="D188" s="33"/>
      <c r="F188" s="33"/>
      <c r="G188" s="33"/>
      <c r="H188" s="33"/>
      <c r="I188" s="34"/>
      <c r="K188" s="31"/>
      <c r="L188" s="19"/>
      <c r="M188" s="19"/>
      <c r="N188" s="19"/>
    </row>
    <row r="189" spans="3:14" x14ac:dyDescent="0.2">
      <c r="C189" s="33"/>
      <c r="D189" s="33"/>
      <c r="F189" s="33"/>
      <c r="G189" s="33"/>
      <c r="H189" s="33"/>
      <c r="I189" s="34"/>
      <c r="K189" s="31"/>
      <c r="L189" s="19"/>
      <c r="M189" s="19"/>
      <c r="N189" s="19"/>
    </row>
    <row r="190" spans="3:14" x14ac:dyDescent="0.2">
      <c r="C190" s="33"/>
      <c r="D190" s="33"/>
      <c r="F190" s="33"/>
      <c r="G190" s="33"/>
      <c r="H190" s="33"/>
      <c r="I190" s="34"/>
      <c r="K190" s="31"/>
      <c r="L190" s="19"/>
      <c r="M190" s="19"/>
      <c r="N190" s="19"/>
    </row>
    <row r="191" spans="3:14" x14ac:dyDescent="0.2">
      <c r="C191" s="33"/>
      <c r="D191" s="33"/>
      <c r="F191" s="33"/>
      <c r="G191" s="33"/>
      <c r="H191" s="33"/>
      <c r="I191" s="34"/>
      <c r="K191" s="31"/>
      <c r="L191" s="19"/>
      <c r="M191" s="19"/>
      <c r="N191" s="19"/>
    </row>
    <row r="192" spans="3:14" x14ac:dyDescent="0.2">
      <c r="C192" s="33"/>
      <c r="D192" s="33"/>
      <c r="F192" s="33"/>
      <c r="G192" s="33"/>
      <c r="H192" s="33"/>
      <c r="I192" s="34"/>
      <c r="K192" s="31"/>
      <c r="L192" s="19"/>
      <c r="M192" s="19"/>
      <c r="N192" s="19"/>
    </row>
    <row r="193" spans="3:14" x14ac:dyDescent="0.2">
      <c r="C193" s="33"/>
      <c r="D193" s="33"/>
      <c r="F193" s="33"/>
      <c r="G193" s="33"/>
      <c r="H193" s="33"/>
      <c r="I193" s="34"/>
      <c r="K193" s="31"/>
      <c r="L193" s="19"/>
      <c r="M193" s="19"/>
      <c r="N193" s="19"/>
    </row>
    <row r="194" spans="3:14" x14ac:dyDescent="0.2">
      <c r="C194" s="33"/>
      <c r="D194" s="33"/>
      <c r="F194" s="33"/>
      <c r="G194" s="33"/>
      <c r="H194" s="33"/>
      <c r="I194" s="34"/>
      <c r="K194" s="31"/>
      <c r="L194" s="19"/>
      <c r="M194" s="19"/>
      <c r="N194" s="19"/>
    </row>
    <row r="195" spans="3:14" x14ac:dyDescent="0.2">
      <c r="C195" s="33"/>
      <c r="D195" s="33"/>
      <c r="F195" s="33"/>
      <c r="G195" s="33"/>
      <c r="H195" s="33"/>
      <c r="I195" s="34"/>
      <c r="K195" s="31"/>
      <c r="L195" s="19"/>
      <c r="M195" s="19"/>
      <c r="N195" s="19"/>
    </row>
    <row r="196" spans="3:14" x14ac:dyDescent="0.2">
      <c r="C196" s="33"/>
      <c r="D196" s="33"/>
      <c r="F196" s="33"/>
      <c r="G196" s="33"/>
      <c r="H196" s="33"/>
      <c r="I196" s="34"/>
      <c r="K196" s="31"/>
      <c r="L196" s="19"/>
      <c r="M196" s="19"/>
      <c r="N196" s="19"/>
    </row>
    <row r="197" spans="3:14" x14ac:dyDescent="0.2">
      <c r="C197" s="33"/>
      <c r="D197" s="33"/>
      <c r="F197" s="33"/>
      <c r="G197" s="33"/>
      <c r="H197" s="33"/>
      <c r="I197" s="34"/>
      <c r="K197" s="31"/>
      <c r="L197" s="19"/>
      <c r="M197" s="19"/>
      <c r="N197" s="19"/>
    </row>
    <row r="198" spans="3:14" x14ac:dyDescent="0.2">
      <c r="C198" s="33"/>
      <c r="D198" s="33"/>
      <c r="F198" s="33"/>
      <c r="G198" s="33"/>
      <c r="H198" s="33"/>
      <c r="I198" s="34"/>
      <c r="K198" s="31"/>
      <c r="L198" s="19"/>
      <c r="M198" s="19"/>
      <c r="N198" s="19"/>
    </row>
    <row r="199" spans="3:14" x14ac:dyDescent="0.2">
      <c r="C199" s="33"/>
      <c r="D199" s="33"/>
      <c r="F199" s="33"/>
      <c r="G199" s="33"/>
      <c r="H199" s="33"/>
      <c r="I199" s="34"/>
      <c r="K199" s="31"/>
      <c r="L199" s="19"/>
      <c r="M199" s="19"/>
      <c r="N199" s="19"/>
    </row>
    <row r="200" spans="3:14" x14ac:dyDescent="0.2">
      <c r="C200" s="33"/>
      <c r="D200" s="33"/>
      <c r="F200" s="33"/>
      <c r="G200" s="33"/>
      <c r="H200" s="33"/>
      <c r="I200" s="34"/>
      <c r="K200" s="31"/>
      <c r="L200" s="19"/>
      <c r="M200" s="19"/>
      <c r="N200" s="19"/>
    </row>
    <row r="201" spans="3:14" x14ac:dyDescent="0.2">
      <c r="C201" s="33"/>
      <c r="D201" s="33"/>
      <c r="F201" s="33"/>
      <c r="G201" s="33"/>
      <c r="H201" s="33"/>
      <c r="I201" s="34"/>
      <c r="K201" s="31"/>
      <c r="L201" s="19"/>
      <c r="M201" s="19"/>
      <c r="N201" s="19"/>
    </row>
    <row r="202" spans="3:14" x14ac:dyDescent="0.2">
      <c r="C202" s="33"/>
      <c r="D202" s="33"/>
      <c r="F202" s="33"/>
      <c r="G202" s="33"/>
      <c r="H202" s="33"/>
      <c r="I202" s="34"/>
      <c r="K202" s="31"/>
      <c r="L202" s="19"/>
      <c r="M202" s="19"/>
      <c r="N202" s="19"/>
    </row>
    <row r="203" spans="3:14" x14ac:dyDescent="0.2">
      <c r="C203" s="33"/>
      <c r="D203" s="33"/>
      <c r="F203" s="33"/>
      <c r="G203" s="33"/>
      <c r="H203" s="33"/>
      <c r="I203" s="34"/>
      <c r="K203" s="31"/>
      <c r="L203" s="19"/>
      <c r="M203" s="19"/>
      <c r="N203" s="19"/>
    </row>
    <row r="204" spans="3:14" x14ac:dyDescent="0.2">
      <c r="N204" s="19"/>
    </row>
    <row r="205" spans="3:14" x14ac:dyDescent="0.2">
      <c r="N205" s="19"/>
    </row>
    <row r="206" spans="3:14" x14ac:dyDescent="0.2">
      <c r="N206" s="19"/>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7"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Amaral, Ricardo</cp:lastModifiedBy>
  <dcterms:created xsi:type="dcterms:W3CDTF">2015-06-05T18:17:20Z</dcterms:created>
  <dcterms:modified xsi:type="dcterms:W3CDTF">2024-11-22T17:40:49Z</dcterms:modified>
</cp:coreProperties>
</file>