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2.xml" ContentType="application/vnd.ms-excel.timelin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apturas OBS\Capturas Alura\1615 (04) - Excel 4 (em andamento)\Materiais\"/>
    </mc:Choice>
  </mc:AlternateContent>
  <xr:revisionPtr revIDLastSave="0" documentId="13_ncr:1_{7545E8BB-EC95-4458-A46D-640BDD48F31B}" xr6:coauthVersionLast="45" xr6:coauthVersionMax="45" xr10:uidLastSave="{00000000-0000-0000-0000-000000000000}"/>
  <bookViews>
    <workbookView xWindow="-120" yWindow="-120" windowWidth="20730" windowHeight="11760" xr2:uid="{B673A230-CF2B-4926-840F-06DAC6DEF54A}"/>
  </bookViews>
  <sheets>
    <sheet name="Dashboard" sheetId="15" r:id="rId1"/>
    <sheet name="Tabelas Dinamicas" sheetId="5" r:id="rId2"/>
    <sheet name="Controle de Entregas" sheetId="3" r:id="rId3"/>
  </sheets>
  <definedNames>
    <definedName name="NativeTimeline_Data_Contrato">#N/A</definedName>
    <definedName name="OrigemDinamica">'Controle de Entregas'!$A$1:$M$31</definedName>
    <definedName name="SegmentaçãodeDados_Cliente">#N/A</definedName>
    <definedName name="SituacaoChegadas">'Controle de Entregas'!$M$2:$M$31</definedName>
    <definedName name="SituacaoPartidas">'Controle de Entregas'!$J$2:$J$31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" i="15" l="1"/>
  <c r="Q9" i="15"/>
  <c r="H9" i="15"/>
  <c r="Q3" i="15"/>
  <c r="H3" i="15"/>
  <c r="H15" i="15" l="1"/>
</calcChain>
</file>

<file path=xl/sharedStrings.xml><?xml version="1.0" encoding="utf-8"?>
<sst xmlns="http://schemas.openxmlformats.org/spreadsheetml/2006/main" count="278" uniqueCount="53">
  <si>
    <t>Cliente</t>
  </si>
  <si>
    <t>Carga</t>
  </si>
  <si>
    <t>Data Contrato</t>
  </si>
  <si>
    <t>Status do Contrato</t>
  </si>
  <si>
    <t>Livraria Várias Letras</t>
  </si>
  <si>
    <t>Livros</t>
  </si>
  <si>
    <t>Tipo de Veículo</t>
  </si>
  <si>
    <t>Origem</t>
  </si>
  <si>
    <t>Data de Saída</t>
  </si>
  <si>
    <t>Destino</t>
  </si>
  <si>
    <t>Data de Chegada</t>
  </si>
  <si>
    <t>Situação da Chegada</t>
  </si>
  <si>
    <t>Situação da Partida</t>
  </si>
  <si>
    <t>Valor do Contrato</t>
  </si>
  <si>
    <t>Figrorífico Muito Frio</t>
  </si>
  <si>
    <t>Tecnologia Antiga</t>
  </si>
  <si>
    <t>Eletrônicos Magazine Suíça</t>
  </si>
  <si>
    <t>Papelaria Sem Papel</t>
  </si>
  <si>
    <t>Encerrado</t>
  </si>
  <si>
    <t>Aberto</t>
  </si>
  <si>
    <t>Insumos</t>
  </si>
  <si>
    <t>Peso (Kg)</t>
  </si>
  <si>
    <t>Utilitário Pequeno</t>
  </si>
  <si>
    <t>MG</t>
  </si>
  <si>
    <t>Finalizada - Em Dia</t>
  </si>
  <si>
    <t>Finalizada - Atrasada</t>
  </si>
  <si>
    <t>Em Aberto - Atrasada</t>
  </si>
  <si>
    <t>SP</t>
  </si>
  <si>
    <t>RJ</t>
  </si>
  <si>
    <t>Carne Congelada</t>
  </si>
  <si>
    <t>MT</t>
  </si>
  <si>
    <t>Caminhão Frigorífico</t>
  </si>
  <si>
    <t>Informática</t>
  </si>
  <si>
    <t>TVs</t>
  </si>
  <si>
    <t>Celulares</t>
  </si>
  <si>
    <t>Linha Branca</t>
  </si>
  <si>
    <t>Caminhão Baú</t>
  </si>
  <si>
    <t>AM</t>
  </si>
  <si>
    <t>BA</t>
  </si>
  <si>
    <t>Artigos de Papelaria</t>
  </si>
  <si>
    <t>Rótulos de Linha</t>
  </si>
  <si>
    <t>Soma de Valor do Contrato</t>
  </si>
  <si>
    <t>Total Geral</t>
  </si>
  <si>
    <t>Soma de Peso (Kg)</t>
  </si>
  <si>
    <t>Contagem de Destino</t>
  </si>
  <si>
    <t>Total Kg Transportados</t>
  </si>
  <si>
    <t>Logística de Entregas por Período</t>
  </si>
  <si>
    <t>Viagens</t>
  </si>
  <si>
    <t>Média Peso</t>
  </si>
  <si>
    <t>Valor Total dos Contratos</t>
  </si>
  <si>
    <t>Partidas com Atraso</t>
  </si>
  <si>
    <t>Viagens em Aberto</t>
  </si>
  <si>
    <t>Em Aberto - Em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</si>
</sst>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44" fontId="0" fillId="2" borderId="0" xfId="0" applyNumberFormat="1" applyFill="1"/>
    <xf numFmtId="0" fontId="0" fillId="2" borderId="0" xfId="0" applyNumberFormat="1" applyFill="1"/>
    <xf numFmtId="0" fontId="2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4" fontId="3" fillId="2" borderId="2" xfId="1" applyFont="1" applyFill="1" applyBorder="1" applyAlignment="1">
      <alignment horizontal="center" vertical="center"/>
    </xf>
    <xf numFmtId="44" fontId="3" fillId="2" borderId="3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32"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34" formatCode="_-&quot;R$&quot;\ * #,##0.00_-;\-&quot;R$&quot;\ * #,##0.00_-;_-&quot;R$&quot;\ * &quot;-&quot;??_-;_-@_-"/>
    </dxf>
    <dxf>
      <numFmt numFmtId="11" formatCode="&quot;R$&quot;\ #,##0.00;\-&quot;R$&quot;\ #,##0.0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1/relationships/timelineCache" Target="timelineCaches/timelineCache1.xml"/><Relationship Id="rId11" Type="http://schemas.openxmlformats.org/officeDocument/2006/relationships/customXml" Target="../customXml/item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 de Rotas RSabino Transportes (fim aula 4).xlsx]Tabelas Dinamicas!Tabela dinâmica4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'Tabelas Dinamicas'!$B$10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61B-48A0-9691-1127708557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61B-48A0-9691-1127708557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61B-48A0-9691-1127708557F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61B-48A0-9691-1127708557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'Tabelas Dinamicas'!$A$11:$A$14</c:f>
              <c:strCache>
                <c:ptCount val="3"/>
                <c:pt idx="0">
                  <c:v>Caminhão Baú</c:v>
                </c:pt>
                <c:pt idx="1">
                  <c:v>Caminhão Frigorífico</c:v>
                </c:pt>
                <c:pt idx="2">
                  <c:v>Utilitário Pequeno</c:v>
                </c:pt>
              </c:strCache>
            </c:strRef>
          </c:cat>
          <c:val>
            <c:numRef>
              <c:f>'Tabelas Dinamicas'!$B$11:$B$14</c:f>
              <c:numCache>
                <c:formatCode>_("R$"* #,##0.00_);_("R$"* \(#,##0.00\);_("R$"* "-"??_);_(@_)</c:formatCode>
                <c:ptCount val="3"/>
                <c:pt idx="0">
                  <c:v>5316.2790697674418</c:v>
                </c:pt>
                <c:pt idx="1">
                  <c:v>8330.1311953352779</c:v>
                </c:pt>
                <c:pt idx="2">
                  <c:v>12010.796978704524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61B-48A0-9691-1127708557F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 de Rotas RSabino Transportes (fim aula 4).xlsx]Tabelas Dinamicas!Tabela dinâmica6</c:name>
    <c:fmtId val="5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layout>
            <c:manualLayout>
              <c:x val="2.9895366218237272E-3"/>
              <c:y val="-3.724394785847313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Dinamicas'!$E$10</c:f>
              <c:strCache>
                <c:ptCount val="1"/>
                <c:pt idx="0">
                  <c:v>Soma de Peso (Kg)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Dinamicas'!$D$11:$D$19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'Tabelas Dinamicas'!$E$11:$E$19</c:f>
              <c:numCache>
                <c:formatCode>General</c:formatCode>
                <c:ptCount val="8"/>
                <c:pt idx="0">
                  <c:v>382</c:v>
                </c:pt>
                <c:pt idx="1">
                  <c:v>1193</c:v>
                </c:pt>
                <c:pt idx="2">
                  <c:v>5</c:v>
                </c:pt>
                <c:pt idx="3">
                  <c:v>55</c:v>
                </c:pt>
                <c:pt idx="4">
                  <c:v>76</c:v>
                </c:pt>
                <c:pt idx="5">
                  <c:v>1270</c:v>
                </c:pt>
                <c:pt idx="6">
                  <c:v>39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98-473B-BB6A-ADA4401D61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485683072"/>
        <c:axId val="485685368"/>
      </c:barChart>
      <c:lineChart>
        <c:grouping val="standard"/>
        <c:varyColors val="0"/>
        <c:ser>
          <c:idx val="1"/>
          <c:order val="1"/>
          <c:tx>
            <c:strRef>
              <c:f>'Tabelas Dinamicas'!$F$10</c:f>
              <c:strCache>
                <c:ptCount val="1"/>
                <c:pt idx="0">
                  <c:v>Contagem de Destino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Pt>
            <c:idx val="7"/>
            <c:marker>
              <c:symbol val="circle"/>
              <c:size val="8"/>
              <c:spPr>
                <a:solidFill>
                  <a:schemeClr val="accent2"/>
                </a:solidFill>
                <a:ln>
                  <a:noFill/>
                </a:ln>
                <a:effectLst/>
              </c:spPr>
            </c:marker>
            <c:bubble3D val="0"/>
            <c:spPr>
              <a:ln w="3810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98-473B-BB6A-ADA4401D6186}"/>
              </c:ext>
            </c:extLst>
          </c:dPt>
          <c:dLbls>
            <c:dLbl>
              <c:idx val="7"/>
              <c:layout>
                <c:manualLayout>
                  <c:x val="2.9895366218237272E-3"/>
                  <c:y val="-3.7243947858473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898-473B-BB6A-ADA4401D61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Dinamicas'!$D$11:$D$19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'Tabelas Dinamicas'!$F$11:$F$19</c:f>
              <c:numCache>
                <c:formatCode>General</c:formatCode>
                <c:ptCount val="8"/>
                <c:pt idx="0">
                  <c:v>9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98-473B-BB6A-ADA4401D61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93969016"/>
        <c:axId val="698322840"/>
      </c:lineChart>
      <c:catAx>
        <c:axId val="48568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5685368"/>
        <c:crosses val="autoZero"/>
        <c:auto val="1"/>
        <c:lblAlgn val="ctr"/>
        <c:lblOffset val="100"/>
        <c:noMultiLvlLbl val="0"/>
      </c:catAx>
      <c:valAx>
        <c:axId val="48568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5683072"/>
        <c:crosses val="autoZero"/>
        <c:crossBetween val="between"/>
      </c:valAx>
      <c:valAx>
        <c:axId val="6983228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969016"/>
        <c:crosses val="max"/>
        <c:crossBetween val="between"/>
      </c:valAx>
      <c:catAx>
        <c:axId val="493969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8322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19</xdr:row>
      <xdr:rowOff>9525</xdr:rowOff>
    </xdr:from>
    <xdr:to>
      <xdr:col>16</xdr:col>
      <xdr:colOff>1790700</xdr:colOff>
      <xdr:row>26</xdr:row>
      <xdr:rowOff>47625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Contrato 1">
              <a:extLst>
                <a:ext uri="{FF2B5EF4-FFF2-40B4-BE49-F238E27FC236}">
                  <a16:creationId xmlns:a16="http://schemas.microsoft.com/office/drawing/2014/main" id="{C2E0CBFF-84ED-4943-8735-56C7719BCB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Contra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3808942"/>
              <a:ext cx="12470342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>
    <xdr:from>
      <xdr:col>8</xdr:col>
      <xdr:colOff>19051</xdr:colOff>
      <xdr:row>1</xdr:row>
      <xdr:rowOff>19050</xdr:rowOff>
    </xdr:from>
    <xdr:to>
      <xdr:col>15</xdr:col>
      <xdr:colOff>581025</xdr:colOff>
      <xdr:row>18</xdr:row>
      <xdr:rowOff>152400</xdr:rowOff>
    </xdr:to>
    <xdr:graphicFrame macro="">
      <xdr:nvGraphicFramePr>
        <xdr:cNvPr id="2" name="Gráfico 13">
          <a:extLst>
            <a:ext uri="{FF2B5EF4-FFF2-40B4-BE49-F238E27FC236}">
              <a16:creationId xmlns:a16="http://schemas.microsoft.com/office/drawing/2014/main" id="{3A98B95D-E4DB-4188-9620-1200F6F3E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19050</xdr:rowOff>
    </xdr:from>
    <xdr:to>
      <xdr:col>6</xdr:col>
      <xdr:colOff>590550</xdr:colOff>
      <xdr:row>18</xdr:row>
      <xdr:rowOff>171450</xdr:rowOff>
    </xdr:to>
    <xdr:graphicFrame macro="">
      <xdr:nvGraphicFramePr>
        <xdr:cNvPr id="3" name="Gráfico 12">
          <a:extLst>
            <a:ext uri="{FF2B5EF4-FFF2-40B4-BE49-F238E27FC236}">
              <a16:creationId xmlns:a16="http://schemas.microsoft.com/office/drawing/2014/main" id="{B7FC2C23-33AD-4911-8DE4-7FAE0B601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523875</xdr:colOff>
      <xdr:row>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liente">
              <a:extLst>
                <a:ext uri="{FF2B5EF4-FFF2-40B4-BE49-F238E27FC236}">
                  <a16:creationId xmlns:a16="http://schemas.microsoft.com/office/drawing/2014/main" id="{EC25B143-4FAD-4FC3-8EB4-9E5A855691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714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657225</xdr:colOff>
      <xdr:row>0</xdr:row>
      <xdr:rowOff>0</xdr:rowOff>
    </xdr:from>
    <xdr:to>
      <xdr:col>8</xdr:col>
      <xdr:colOff>1285875</xdr:colOff>
      <xdr:row>8</xdr:row>
      <xdr:rowOff>171450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9" name="Data Contrato">
              <a:extLst>
                <a:ext uri="{FF2B5EF4-FFF2-40B4-BE49-F238E27FC236}">
                  <a16:creationId xmlns:a16="http://schemas.microsoft.com/office/drawing/2014/main" id="{DB3C4667-C034-44E2-BF74-A3CD5E15E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Contra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2150" y="0"/>
              <a:ext cx="10210800" cy="169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3889.739431481481" createdVersion="6" refreshedVersion="6" minRefreshableVersion="3" recordCount="30" xr:uid="{1D9649D1-374E-41DE-A397-9D07F92F8AA2}">
  <cacheSource type="worksheet">
    <worksheetSource name="origemdinamica"/>
  </cacheSource>
  <cacheFields count="15">
    <cacheField name="Cliente" numFmtId="0">
      <sharedItems count="5">
        <s v="Livraria Várias Letras"/>
        <s v="Figrorífico Muito Frio"/>
        <s v="Tecnologia Antiga"/>
        <s v="Eletrônicos Magazine Suíça"/>
        <s v="Papelaria Sem Papel"/>
      </sharedItems>
    </cacheField>
    <cacheField name="Data Contrato" numFmtId="14">
      <sharedItems containsSemiMixedTypes="0" containsNonDate="0" containsDate="1" containsString="0" minDate="2019-03-01T00:00:00" maxDate="2020-01-23T00:00:00" count="27">
        <d v="2019-03-01T00:00:00"/>
        <d v="2019-04-15T00:00:00"/>
        <d v="2019-04-20T00:00:00"/>
        <d v="2019-10-06T00:00:00"/>
        <d v="2019-11-10T00:00:00"/>
        <d v="2019-12-11T00:00:00"/>
        <d v="2019-04-02T00:00:00"/>
        <d v="2019-05-03T00:00:00"/>
        <d v="2019-05-09T00:00:00"/>
        <d v="2019-05-20T00:00:00"/>
        <d v="2019-07-17T00:00:00"/>
        <d v="2019-07-06T00:00:00"/>
        <d v="2019-08-10T00:00:00"/>
        <d v="2019-08-15T00:00:00"/>
        <d v="2019-10-20T00:00:00"/>
        <d v="2019-12-01T00:00:00"/>
        <d v="2020-01-03T00:00:00"/>
        <d v="2020-01-15T00:00:00"/>
        <d v="2019-09-06T00:00:00"/>
        <d v="2019-10-15T00:00:00"/>
        <d v="2019-12-20T00:00:00"/>
        <d v="2019-04-01T00:00:00"/>
        <d v="2019-05-07T00:00:00"/>
        <d v="2019-11-30T00:00:00"/>
        <d v="2019-12-07T00:00:00"/>
        <d v="2020-01-10T00:00:00"/>
        <d v="2020-01-22T00:00:00"/>
      </sharedItems>
      <fieldGroup par="14" base="1">
        <rangePr groupBy="months" startDate="2019-03-01T00:00:00" endDate="2020-01-23T00:00:00"/>
        <groupItems count="14">
          <s v="&lt;01/03/2019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3/01/2020"/>
        </groupItems>
      </fieldGroup>
    </cacheField>
    <cacheField name="Status do Contrato" numFmtId="0">
      <sharedItems/>
    </cacheField>
    <cacheField name="Valor do Contrato" numFmtId="44">
      <sharedItems containsSemiMixedTypes="0" containsString="0" containsNumber="1" minValue="80" maxValue="2395"/>
    </cacheField>
    <cacheField name="Carga" numFmtId="0">
      <sharedItems count="8">
        <s v="Insumos"/>
        <s v="Livros"/>
        <s v="Carne Congelada"/>
        <s v="Informática"/>
        <s v="TVs"/>
        <s v="Celulares"/>
        <s v="Linha Branca"/>
        <s v="Artigos de Papelaria"/>
      </sharedItems>
    </cacheField>
    <cacheField name="Peso (Kg)" numFmtId="0">
      <sharedItems containsSemiMixedTypes="0" containsString="0" containsNumber="1" containsInteger="1" minValue="2" maxValue="450"/>
    </cacheField>
    <cacheField name="Tipo de Veículo" numFmtId="0">
      <sharedItems count="3">
        <s v="Utilitário Pequeno"/>
        <s v="Caminhão Frigorífico"/>
        <s v="Caminhão Baú"/>
      </sharedItems>
    </cacheField>
    <cacheField name="Origem" numFmtId="0">
      <sharedItems count="4">
        <s v="MG"/>
        <s v="MT"/>
        <s v="AM"/>
        <s v="SP"/>
      </sharedItems>
    </cacheField>
    <cacheField name="Data de Saída" numFmtId="14">
      <sharedItems containsSemiMixedTypes="0" containsNonDate="0" containsDate="1" containsString="0" minDate="2019-03-05T00:00:00" maxDate="2020-01-25T00:00:00"/>
    </cacheField>
    <cacheField name="Situação da Partida" numFmtId="0">
      <sharedItems/>
    </cacheField>
    <cacheField name="Destino" numFmtId="0">
      <sharedItems/>
    </cacheField>
    <cacheField name="Data de Chegada" numFmtId="14">
      <sharedItems containsSemiMixedTypes="0" containsNonDate="0" containsDate="1" containsString="0" minDate="2019-01-21T00:00:00" maxDate="2020-01-25T00:00:00"/>
    </cacheField>
    <cacheField name="Situação da Chegada" numFmtId="0">
      <sharedItems/>
    </cacheField>
    <cacheField name="Trimestres" numFmtId="0" databaseField="0">
      <fieldGroup base="1">
        <rangePr groupBy="quarters" startDate="2019-03-01T00:00:00" endDate="2020-01-23T00:00:00"/>
        <groupItems count="6">
          <s v="&lt;01/03/2019"/>
          <s v="Trim1"/>
          <s v="Trim2"/>
          <s v="Trim3"/>
          <s v="Trim4"/>
          <s v="&gt;23/01/2020"/>
        </groupItems>
      </fieldGroup>
    </cacheField>
    <cacheField name="Anos" numFmtId="0" databaseField="0">
      <fieldGroup base="1">
        <rangePr groupBy="years" startDate="2019-03-01T00:00:00" endDate="2020-01-23T00:00:00"/>
        <groupItems count="4">
          <s v="&lt;01/03/2019"/>
          <s v="2019"/>
          <s v="2020"/>
          <s v="&gt;23/01/2020"/>
        </groupItems>
      </fieldGroup>
    </cacheField>
  </cacheFields>
  <extLst>
    <ext xmlns:x14="http://schemas.microsoft.com/office/spreadsheetml/2009/9/main" uri="{725AE2AE-9491-48be-B2B4-4EB974FC3084}">
      <x14:pivotCacheDefinition pivotCacheId="201594033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s v="Encerrado"/>
    <n v="869.32"/>
    <x v="0"/>
    <n v="25"/>
    <x v="0"/>
    <x v="0"/>
    <d v="2019-03-05T00:00:00"/>
    <s v="Finalizada - Em Dia"/>
    <s v="SP"/>
    <d v="2019-03-05T00:00:00"/>
    <s v="Finalizada - Em Dia"/>
  </r>
  <r>
    <x v="0"/>
    <x v="1"/>
    <s v="Encerrado"/>
    <n v="586.32000000000005"/>
    <x v="1"/>
    <n v="16"/>
    <x v="0"/>
    <x v="0"/>
    <d v="2019-04-20T00:00:00"/>
    <s v="Finalizada - Em Dia"/>
    <s v="RJ"/>
    <d v="2019-04-20T00:00:00"/>
    <s v="Finalizada - Em Dia"/>
  </r>
  <r>
    <x v="0"/>
    <x v="2"/>
    <s v="Encerrado"/>
    <n v="256.32"/>
    <x v="1"/>
    <n v="9"/>
    <x v="0"/>
    <x v="0"/>
    <d v="2019-04-20T00:00:00"/>
    <s v="Finalizada - Em Dia"/>
    <s v="RJ"/>
    <d v="2019-04-20T00:00:00"/>
    <s v="Finalizada - Em Dia"/>
  </r>
  <r>
    <x v="0"/>
    <x v="3"/>
    <s v="Encerrado"/>
    <n v="726.32"/>
    <x v="0"/>
    <n v="23"/>
    <x v="0"/>
    <x v="0"/>
    <d v="2019-10-10T00:00:00"/>
    <s v="Finalizada - Atrasada"/>
    <s v="SP"/>
    <d v="2019-10-10T00:00:00"/>
    <s v="Finalizada - Atrasada"/>
  </r>
  <r>
    <x v="0"/>
    <x v="4"/>
    <s v="Aberto"/>
    <n v="452.12"/>
    <x v="1"/>
    <n v="14"/>
    <x v="0"/>
    <x v="0"/>
    <d v="2019-12-20T00:00:00"/>
    <s v="Em Aberto - Atrasada"/>
    <s v="SP"/>
    <d v="2019-12-20T00:00:00"/>
    <s v="Em Aberto - Atrasada"/>
  </r>
  <r>
    <x v="0"/>
    <x v="5"/>
    <s v="Aberto"/>
    <n v="956.32"/>
    <x v="0"/>
    <n v="28"/>
    <x v="0"/>
    <x v="0"/>
    <d v="2019-12-20T00:00:00"/>
    <s v="Em Aberto - Atrasada"/>
    <s v="SP"/>
    <d v="2019-12-20T00:00:00"/>
    <s v="Em Aberto - Atrasada"/>
  </r>
  <r>
    <x v="1"/>
    <x v="6"/>
    <s v="Encerrado"/>
    <n v="2395"/>
    <x v="2"/>
    <n v="343"/>
    <x v="1"/>
    <x v="1"/>
    <d v="2019-04-12T00:00:00"/>
    <s v="Finalizada - Em Dia"/>
    <s v="SP"/>
    <d v="2019-04-15T00:00:00"/>
    <s v="Finalizada - Em Dia"/>
  </r>
  <r>
    <x v="1"/>
    <x v="7"/>
    <s v="Encerrado"/>
    <n v="1745.6268221574344"/>
    <x v="2"/>
    <n v="250"/>
    <x v="1"/>
    <x v="1"/>
    <d v="2019-05-10T00:00:00"/>
    <s v="Finalizada - Em Dia"/>
    <s v="RJ"/>
    <d v="2019-05-13T00:00:00"/>
    <s v="Finalizada - Atrasada"/>
  </r>
  <r>
    <x v="1"/>
    <x v="8"/>
    <s v="Encerrado"/>
    <n v="907.72594752186592"/>
    <x v="2"/>
    <n v="130"/>
    <x v="1"/>
    <x v="1"/>
    <d v="2019-05-10T00:00:00"/>
    <s v="Finalizada - Em Dia"/>
    <s v="RJ"/>
    <d v="2019-05-13T00:00:00"/>
    <s v="Finalizada - Atrasada"/>
  </r>
  <r>
    <x v="1"/>
    <x v="9"/>
    <s v="Encerrado"/>
    <n v="1955.1020408163265"/>
    <x v="2"/>
    <n v="280"/>
    <x v="1"/>
    <x v="1"/>
    <d v="2019-05-22T00:00:00"/>
    <s v="Finalizada - Em Dia"/>
    <s v="SP"/>
    <d v="2019-05-25T00:00:00"/>
    <s v="Finalizada - Em Dia"/>
  </r>
  <r>
    <x v="1"/>
    <x v="10"/>
    <s v="Encerrado"/>
    <n v="1326.6763848396502"/>
    <x v="2"/>
    <n v="190"/>
    <x v="1"/>
    <x v="1"/>
    <d v="2019-07-20T00:00:00"/>
    <s v="Finalizada - Em Dia"/>
    <s v="SP"/>
    <d v="2019-07-23T00:00:00"/>
    <s v="Finalizada - Em Dia"/>
  </r>
  <r>
    <x v="2"/>
    <x v="11"/>
    <s v="Encerrado"/>
    <n v="600"/>
    <x v="3"/>
    <n v="15"/>
    <x v="0"/>
    <x v="2"/>
    <d v="2019-07-07T00:00:00"/>
    <s v="Finalizada - Em Dia"/>
    <s v="BA"/>
    <d v="2019-07-12T00:00:00"/>
    <s v="Finalizada - Em Dia"/>
  </r>
  <r>
    <x v="2"/>
    <x v="12"/>
    <s v="Encerrado"/>
    <n v="920"/>
    <x v="4"/>
    <n v="23"/>
    <x v="0"/>
    <x v="2"/>
    <d v="2019-08-16T00:00:00"/>
    <s v="Finalizada - Em Dia"/>
    <s v="BA"/>
    <d v="2019-07-22T00:00:00"/>
    <s v="Finalizada - Atrasada"/>
  </r>
  <r>
    <x v="2"/>
    <x v="13"/>
    <s v="Encerrado"/>
    <n v="440"/>
    <x v="3"/>
    <n v="11"/>
    <x v="0"/>
    <x v="2"/>
    <d v="2019-08-16T00:00:00"/>
    <s v="Finalizada - Em Dia"/>
    <s v="SP"/>
    <d v="2019-08-23T00:00:00"/>
    <s v="Finalizada - Atrasada"/>
  </r>
  <r>
    <x v="2"/>
    <x v="14"/>
    <s v="Encerrado"/>
    <n v="680"/>
    <x v="3"/>
    <n v="17"/>
    <x v="0"/>
    <x v="2"/>
    <d v="2019-10-22T00:00:00"/>
    <s v="Finalizada - Em Dia"/>
    <s v="MG"/>
    <d v="2019-10-28T00:00:00"/>
    <s v="Finalizada - Em Dia"/>
  </r>
  <r>
    <x v="2"/>
    <x v="15"/>
    <s v="Aberto"/>
    <n v="120"/>
    <x v="5"/>
    <n v="3"/>
    <x v="0"/>
    <x v="2"/>
    <d v="2019-12-05T00:00:00"/>
    <s v="Em Aberto - Atrasada"/>
    <s v="SP"/>
    <d v="2019-12-12T00:00:00"/>
    <s v="Em Aberto - Atrasada"/>
  </r>
  <r>
    <x v="2"/>
    <x v="16"/>
    <s v="Aberto"/>
    <n v="480"/>
    <x v="3"/>
    <n v="12"/>
    <x v="0"/>
    <x v="2"/>
    <d v="2020-01-15T00:00:00"/>
    <s v="Em Aberto - Atrasada"/>
    <s v="SP"/>
    <d v="2019-01-21T00:00:00"/>
    <s v="Em Aberto - Atrasada"/>
  </r>
  <r>
    <x v="2"/>
    <x v="17"/>
    <s v="Aberto"/>
    <n v="80"/>
    <x v="5"/>
    <n v="2"/>
    <x v="0"/>
    <x v="2"/>
    <d v="2020-01-15T00:00:00"/>
    <s v="Em Aberto - Atrasada"/>
    <s v="SP"/>
    <d v="2019-01-21T00:00:00"/>
    <s v="Em Aberto - Atrasada"/>
  </r>
  <r>
    <x v="3"/>
    <x v="18"/>
    <s v="Encerrado"/>
    <n v="1800"/>
    <x v="6"/>
    <n v="430"/>
    <x v="2"/>
    <x v="3"/>
    <d v="2019-09-07T00:00:00"/>
    <s v="Finalizada - Em Dia"/>
    <s v="SP"/>
    <d v="2019-09-07T00:00:00"/>
    <s v="Finalizada - Em Dia"/>
  </r>
  <r>
    <x v="3"/>
    <x v="19"/>
    <s v="Encerrado"/>
    <n v="1883.7209302325582"/>
    <x v="6"/>
    <n v="450"/>
    <x v="2"/>
    <x v="3"/>
    <d v="2019-10-16T00:00:00"/>
    <s v="Finalizada - Em Dia"/>
    <s v="SP"/>
    <d v="2019-10-16T00:00:00"/>
    <s v="Finalizada - Em Dia"/>
  </r>
  <r>
    <x v="3"/>
    <x v="20"/>
    <s v="Aberto"/>
    <n v="1632.5581395348838"/>
    <x v="6"/>
    <n v="390"/>
    <x v="2"/>
    <x v="3"/>
    <d v="2019-12-22T00:00:00"/>
    <s v="Em Aberto - Atrasada"/>
    <s v="SP"/>
    <d v="2019-12-22T00:00:00"/>
    <s v="Em Aberto - Atrasada"/>
  </r>
  <r>
    <x v="4"/>
    <x v="21"/>
    <s v="Encerrado"/>
    <n v="916.12500000000011"/>
    <x v="7"/>
    <n v="25"/>
    <x v="0"/>
    <x v="3"/>
    <d v="2019-04-05T00:00:00"/>
    <s v="Finalizada - Em Dia"/>
    <s v="SP"/>
    <d v="2019-04-05T00:00:00"/>
    <s v="Finalizada - Em Dia"/>
  </r>
  <r>
    <x v="4"/>
    <x v="22"/>
    <s v="Encerrado"/>
    <n v="854.4"/>
    <x v="7"/>
    <n v="30"/>
    <x v="0"/>
    <x v="3"/>
    <d v="2019-05-10T00:00:00"/>
    <s v="Finalizada - Em Dia"/>
    <s v="SP"/>
    <d v="2019-05-10T00:00:00"/>
    <s v="Finalizada - Em Dia"/>
  </r>
  <r>
    <x v="4"/>
    <x v="9"/>
    <s v="Encerrado"/>
    <n v="884.2156521739131"/>
    <x v="7"/>
    <n v="28"/>
    <x v="0"/>
    <x v="3"/>
    <d v="2019-05-22T00:00:00"/>
    <s v="Finalizada - Em Dia"/>
    <s v="SP"/>
    <d v="2019-05-22T00:00:00"/>
    <s v="Finalizada - Em Dia"/>
  </r>
  <r>
    <x v="4"/>
    <x v="23"/>
    <s v="Encerrado"/>
    <n v="645.88571428571424"/>
    <x v="7"/>
    <n v="20"/>
    <x v="0"/>
    <x v="3"/>
    <d v="2019-12-05T00:00:00"/>
    <s v="Finalizada - Em Dia"/>
    <s v="SP"/>
    <d v="2019-12-05T00:00:00"/>
    <s v="Finalizada - Em Dia"/>
  </r>
  <r>
    <x v="4"/>
    <x v="24"/>
    <s v="Aberto"/>
    <n v="614.77714285714285"/>
    <x v="7"/>
    <n v="18"/>
    <x v="0"/>
    <x v="3"/>
    <d v="2019-12-09T00:00:00"/>
    <s v="Em Aberto - Atrasada"/>
    <s v="SP"/>
    <d v="2019-12-09T00:00:00"/>
    <s v="Em Aberto - Atrasada"/>
  </r>
  <r>
    <x v="4"/>
    <x v="25"/>
    <s v="Aberto"/>
    <n v="174.56268221574345"/>
    <x v="7"/>
    <n v="25"/>
    <x v="0"/>
    <x v="3"/>
    <d v="2020-01-12T00:00:00"/>
    <s v="Em Aberto - Atrasada"/>
    <s v="SP"/>
    <d v="2020-01-12T00:00:00"/>
    <s v="Em Aberto - Atrasada"/>
  </r>
  <r>
    <x v="4"/>
    <x v="26"/>
    <s v="Aberto"/>
    <n v="251.37026239067058"/>
    <x v="7"/>
    <n v="36"/>
    <x v="0"/>
    <x v="3"/>
    <d v="2020-01-24T00:00:00"/>
    <s v="Em Aberto - Atrasada"/>
    <s v="SP"/>
    <d v="2020-01-24T00:00:00"/>
    <s v="Em Aberto - Atrasada"/>
  </r>
  <r>
    <x v="4"/>
    <x v="26"/>
    <s v="Aberto"/>
    <n v="251.37026239067058"/>
    <x v="7"/>
    <n v="100"/>
    <x v="0"/>
    <x v="3"/>
    <d v="2020-01-24T00:00:00"/>
    <s v="Em Aberto - Atrasada"/>
    <s v="SP"/>
    <d v="2020-01-24T00:00:00"/>
    <s v="Em Aberto - Atrasada"/>
  </r>
  <r>
    <x v="4"/>
    <x v="26"/>
    <s v="Aberto"/>
    <n v="251.37026239067058"/>
    <x v="7"/>
    <n v="100"/>
    <x v="0"/>
    <x v="3"/>
    <d v="2020-01-24T00:00:00"/>
    <s v="Em Aberto - Atrasada"/>
    <s v="SP"/>
    <d v="2020-01-24T00:00:00"/>
    <s v="Em Aberto - Atras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5F72C-8458-4A51-B8A6-118F9EE55547}" name="Tabela dinâmica6" cacheId="0" dataPosition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compact="0" compactData="0" multipleFieldFilters="0" chartFormat="8">
  <location ref="D10:F19" firstHeaderRow="0" firstDataRow="1" firstDataCol="1"/>
  <pivotFields count="15">
    <pivotField compact="0" outline="0" subtotalTop="0" showAll="0" defaultSubtotal="0">
      <items count="5">
        <item x="3"/>
        <item x="1"/>
        <item x="0"/>
        <item x="4"/>
        <item x="2"/>
      </items>
    </pivotField>
    <pivotField compact="0" numFmtId="14" outline="0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ubtotalTop="0" showAll="0" defaultSubtotal="0"/>
    <pivotField compact="0" numFmtId="44" outline="0" subtotalTop="0" showAll="0" defaultSubtotal="0"/>
    <pivotField axis="axisRow" compact="0" outline="0" subtotalTop="0" showAll="0" defaultSubtotal="0">
      <items count="8">
        <item x="7"/>
        <item x="2"/>
        <item x="5"/>
        <item x="3"/>
        <item x="0"/>
        <item x="6"/>
        <item x="1"/>
        <item x="4"/>
      </items>
    </pivotField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numFmtId="14" outline="0" subtotalTop="0" showAll="0" defaultSubtotal="0"/>
    <pivotField compact="0" outline="0" subtotalTop="0" showAll="0" defaultSubtotal="0"/>
    <pivotField dataField="1" compact="0" outline="0" subtotalTop="0" showAll="0" defaultSubtotal="0"/>
    <pivotField compact="0" numFmtId="14" outline="0" subtotalTop="0" showAll="0" defaultSubtotal="0"/>
    <pivotField compact="0" outline="0" subtotalTop="0" showAll="0" defaultSubtotal="0"/>
    <pivotField compact="0" outline="0" subtotalTop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ubtotalTop="0" showAll="0" defaultSubtotal="0">
      <items count="4">
        <item sd="0" x="0"/>
        <item sd="0" x="1"/>
        <item sd="0" x="2"/>
        <item sd="0" x="3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Peso (Kg)" fld="5" baseField="0" baseItem="0"/>
    <dataField name="Contagem de Destino" fld="10" subtotal="count" baseField="0" baseItem="0"/>
  </dataFields>
  <formats count="12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4" type="button" dataOnly="0" labelOnly="1" outline="0" axis="axisRow" fieldPosition="0"/>
    </format>
    <format dxfId="13">
      <pivotArea dataOnly="0" labelOnly="1" fieldPosition="0">
        <references count="1">
          <reference field="4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4" type="button" dataOnly="0" labelOnly="1" outline="0" axis="axisRow" fieldPosition="0"/>
    </format>
    <format dxfId="7">
      <pivotArea dataOnly="0" labelOnly="1" outline="0" fieldPosition="0">
        <references count="1">
          <reference field="4" count="0"/>
        </references>
      </pivotArea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1"/>
          </reference>
          <reference field="4" count="1" selected="0">
            <x v="7"/>
          </reference>
        </references>
      </pivotArea>
    </chartFormat>
  </chart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6A71C2-2003-47C1-8F04-BA49AFEC4FBF}" name="Tabela dinâmica4" cacheId="0" applyNumberFormats="0" applyBorderFormats="0" applyFontFormats="0" applyPatternFormats="0" applyAlignmentFormats="0" applyWidthHeightFormats="1" dataCaption="Valores" updatedVersion="6" minRefreshableVersion="5" useAutoFormatting="1" itemPrintTitles="1" createdVersion="6" indent="0" outline="1" outlineData="1" multipleFieldFilters="0" chartFormat="7">
  <location ref="A10:B14" firstHeaderRow="1" firstDataRow="1" firstDataCol="1"/>
  <pivotFields count="15">
    <pivotField subtotalTop="0" multipleItemSelectionAllowed="1" showAll="0" defaultSubtotal="0">
      <items count="5">
        <item x="3"/>
        <item x="1"/>
        <item x="0"/>
        <item x="4"/>
        <item x="2"/>
      </items>
    </pivotField>
    <pivotField numFmtId="14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/>
    <pivotField dataField="1" numFmtId="44" subtotalTop="0" showAll="0" defaultSubtotal="0"/>
    <pivotField subtotalTop="0" showAll="0" defaultSubtotal="0"/>
    <pivotField subtotalTop="0" showAll="0" defaultSubtotal="0"/>
    <pivotField axis="axisRow" subtotalTop="0" showAll="0" defaultSubtotal="0">
      <items count="3">
        <item x="2"/>
        <item x="1"/>
        <item x="0"/>
      </items>
    </pivotField>
    <pivotField name="Origem" subtotalTop="0" showAll="0" defaultSubtotal="0">
      <items count="4">
        <item x="2"/>
        <item x="0"/>
        <item x="1"/>
        <item x="3"/>
      </items>
    </pivotField>
    <pivotField numFmtId="14" subtotalTop="0" showAll="0" defaultSubtotal="0"/>
    <pivotField subtotalTop="0" showAll="0" defaultSubtotal="0"/>
    <pivotField subtotalTop="0" showAll="0" defaultSubtotal="0"/>
    <pivotField numFmtId="14" subtotalTop="0" showAll="0" defaultSubtotal="0"/>
    <pivotField subtotalTop="0" showAll="0" defaultSubtotal="0"/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4">
        <item x="0"/>
        <item x="1"/>
        <item x="2"/>
        <item x="3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 do Contrato" fld="3" baseField="7" baseItem="1" numFmtId="44"/>
  </dataFields>
  <formats count="15">
    <format dxfId="31">
      <pivotArea outline="0" collapsedLevelsAreSubtotals="1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7" type="button" dataOnly="0" labelOnly="1" outline="0"/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outline="0" fieldPosition="0">
        <references count="1">
          <reference field="4294967294" count="1">
            <x v="0"/>
          </reference>
        </references>
      </pivotArea>
    </format>
    <format dxfId="22">
      <pivotArea outline="0" collapsedLevelsAreSubtotals="1" fieldPosition="0"/>
    </format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7" type="button" dataOnly="0" labelOnly="1" outline="0"/>
    </format>
    <format dxfId="18">
      <pivotArea dataOnly="0" labelOnly="1" grandRow="1" outline="0" fieldPosition="0"/>
    </format>
    <format dxfId="17">
      <pivotArea dataOnly="0" labelOnly="1" outline="0" axis="axisValues" fieldPosition="0"/>
    </format>
  </formats>
  <chartFormats count="4"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88034406-B441-485D-8001-08AB519A55F2}" sourceName="Cliente">
  <pivotTables>
    <pivotTable tabId="5" name="Tabela dinâmica4"/>
    <pivotTable tabId="5" name="Tabela dinâmica6"/>
  </pivotTables>
  <data>
    <tabular pivotCacheId="2015940336">
      <items count="5">
        <i x="3" s="1"/>
        <i x="1" s="1"/>
        <i x="0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EBEA995A-40B6-4F7C-AFC8-061A11BEBC7B}" cache="SegmentaçãodeDados_Cliente" caption="Cliente" style="SlicerStyleLight4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Contrato" xr10:uid="{1976828F-1317-437A-A7A8-B643AB875856}" sourceName="Data Contrato">
  <pivotTables>
    <pivotTable tabId="5" name="Tabela dinâmica4"/>
    <pivotTable tabId="5" name="Tabela dinâmica6"/>
  </pivotTables>
  <state minimalRefreshVersion="6" lastRefreshVersion="6" pivotCacheId="2015940336" filterType="unknown">
    <bounds startDate="2019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Contrato 1" xr10:uid="{CD06EFE1-737F-4DC0-8384-784839A88857}" cache="NativeTimeline_Data_Contrato" caption="Data Contrato" level="2" selectionLevel="2" scrollPosition="2019-01-01T00:00:00" style="TimeSlicerStyleLight4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Contrato" xr10:uid="{46EA8FC2-8F11-4C6A-977D-95D140D3C2ED}" cache="NativeTimeline_Data_Contrato" caption="Data Contrato" level="2" selectionLevel="2" scrollPosition="2019-01-01T00:00:00" style="TimeSlicerStyleDark4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2.xml"/><Relationship Id="rId5" Type="http://schemas.microsoft.com/office/2007/relationships/slicer" Target="../slicers/slicer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E6BB-AA8B-4FC1-93D4-5C92DEF678E8}">
  <dimension ref="A1:Q19"/>
  <sheetViews>
    <sheetView tabSelected="1" zoomScale="90" zoomScaleNormal="90" workbookViewId="0">
      <selection activeCell="Q9" sqref="Q9:Q13"/>
    </sheetView>
  </sheetViews>
  <sheetFormatPr defaultRowHeight="15" x14ac:dyDescent="0.25"/>
  <cols>
    <col min="8" max="8" width="22.140625" customWidth="1"/>
    <col min="17" max="17" width="27" customWidth="1"/>
  </cols>
  <sheetData>
    <row r="1" spans="1:17" ht="27" thickBot="1" x14ac:dyDescent="0.45">
      <c r="A1" s="11" t="s">
        <v>46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</row>
    <row r="2" spans="1:17" x14ac:dyDescent="0.25">
      <c r="A2" s="14"/>
      <c r="B2" s="15"/>
      <c r="C2" s="15"/>
      <c r="D2" s="15"/>
      <c r="E2" s="15"/>
      <c r="F2" s="15"/>
      <c r="G2" s="16"/>
      <c r="H2" s="10" t="s">
        <v>45</v>
      </c>
      <c r="I2" s="14"/>
      <c r="J2" s="15"/>
      <c r="K2" s="15"/>
      <c r="L2" s="15"/>
      <c r="M2" s="15"/>
      <c r="N2" s="15"/>
      <c r="O2" s="15"/>
      <c r="P2" s="16"/>
      <c r="Q2" s="10" t="s">
        <v>49</v>
      </c>
    </row>
    <row r="3" spans="1:17" x14ac:dyDescent="0.25">
      <c r="A3" s="17"/>
      <c r="B3" s="18"/>
      <c r="C3" s="18"/>
      <c r="D3" s="18"/>
      <c r="E3" s="18"/>
      <c r="F3" s="18"/>
      <c r="G3" s="19"/>
      <c r="H3" s="23">
        <f>GETPIVOTDATA("Soma de Peso (Kg)",'Tabelas Dinamicas'!$D$10)</f>
        <v>3043</v>
      </c>
      <c r="I3" s="17"/>
      <c r="J3" s="18"/>
      <c r="K3" s="18"/>
      <c r="L3" s="18"/>
      <c r="M3" s="18"/>
      <c r="N3" s="18"/>
      <c r="O3" s="18"/>
      <c r="P3" s="19"/>
      <c r="Q3" s="25">
        <f>GETPIVOTDATA("Valor do Contrato",'Tabelas Dinamicas'!$A$10)</f>
        <v>25657.207243807243</v>
      </c>
    </row>
    <row r="4" spans="1:17" x14ac:dyDescent="0.25">
      <c r="A4" s="17"/>
      <c r="B4" s="18"/>
      <c r="C4" s="18"/>
      <c r="D4" s="18"/>
      <c r="E4" s="18"/>
      <c r="F4" s="18"/>
      <c r="G4" s="19"/>
      <c r="H4" s="23"/>
      <c r="I4" s="17"/>
      <c r="J4" s="18"/>
      <c r="K4" s="18"/>
      <c r="L4" s="18"/>
      <c r="M4" s="18"/>
      <c r="N4" s="18"/>
      <c r="O4" s="18"/>
      <c r="P4" s="19"/>
      <c r="Q4" s="25"/>
    </row>
    <row r="5" spans="1:17" x14ac:dyDescent="0.25">
      <c r="A5" s="17"/>
      <c r="B5" s="18"/>
      <c r="C5" s="18"/>
      <c r="D5" s="18"/>
      <c r="E5" s="18"/>
      <c r="F5" s="18"/>
      <c r="G5" s="19"/>
      <c r="H5" s="23"/>
      <c r="I5" s="17"/>
      <c r="J5" s="18"/>
      <c r="K5" s="18"/>
      <c r="L5" s="18"/>
      <c r="M5" s="18"/>
      <c r="N5" s="18"/>
      <c r="O5" s="18"/>
      <c r="P5" s="19"/>
      <c r="Q5" s="25"/>
    </row>
    <row r="6" spans="1:17" x14ac:dyDescent="0.25">
      <c r="A6" s="17"/>
      <c r="B6" s="18"/>
      <c r="C6" s="18"/>
      <c r="D6" s="18"/>
      <c r="E6" s="18"/>
      <c r="F6" s="18"/>
      <c r="G6" s="19"/>
      <c r="H6" s="23"/>
      <c r="I6" s="17"/>
      <c r="J6" s="18"/>
      <c r="K6" s="18"/>
      <c r="L6" s="18"/>
      <c r="M6" s="18"/>
      <c r="N6" s="18"/>
      <c r="O6" s="18"/>
      <c r="P6" s="19"/>
      <c r="Q6" s="25"/>
    </row>
    <row r="7" spans="1:17" ht="15.75" thickBot="1" x14ac:dyDescent="0.3">
      <c r="A7" s="17"/>
      <c r="B7" s="18"/>
      <c r="C7" s="18"/>
      <c r="D7" s="18"/>
      <c r="E7" s="18"/>
      <c r="F7" s="18"/>
      <c r="G7" s="19"/>
      <c r="H7" s="24"/>
      <c r="I7" s="17"/>
      <c r="J7" s="18"/>
      <c r="K7" s="18"/>
      <c r="L7" s="18"/>
      <c r="M7" s="18"/>
      <c r="N7" s="18"/>
      <c r="O7" s="18"/>
      <c r="P7" s="19"/>
      <c r="Q7" s="26"/>
    </row>
    <row r="8" spans="1:17" x14ac:dyDescent="0.25">
      <c r="A8" s="17"/>
      <c r="B8" s="18"/>
      <c r="C8" s="18"/>
      <c r="D8" s="18"/>
      <c r="E8" s="18"/>
      <c r="F8" s="18"/>
      <c r="G8" s="19"/>
      <c r="H8" s="10" t="s">
        <v>47</v>
      </c>
      <c r="I8" s="17"/>
      <c r="J8" s="18"/>
      <c r="K8" s="18"/>
      <c r="L8" s="18"/>
      <c r="M8" s="18"/>
      <c r="N8" s="18"/>
      <c r="O8" s="18"/>
      <c r="P8" s="19"/>
      <c r="Q8" s="10" t="s">
        <v>50</v>
      </c>
    </row>
    <row r="9" spans="1:17" x14ac:dyDescent="0.25">
      <c r="A9" s="17"/>
      <c r="B9" s="18"/>
      <c r="C9" s="18"/>
      <c r="D9" s="18"/>
      <c r="E9" s="18"/>
      <c r="F9" s="18"/>
      <c r="G9" s="19"/>
      <c r="H9" s="23">
        <f>GETPIVOTDATA("Contagem de Destino",'Tabelas Dinamicas'!$D$10)</f>
        <v>30</v>
      </c>
      <c r="I9" s="17"/>
      <c r="J9" s="18"/>
      <c r="K9" s="18"/>
      <c r="L9" s="18"/>
      <c r="M9" s="18"/>
      <c r="N9" s="18"/>
      <c r="O9" s="18"/>
      <c r="P9" s="19"/>
      <c r="Q9" s="23">
        <f>COUNTIF(SituacaoPartidas, "Em Aberto - Atrasada")</f>
        <v>10</v>
      </c>
    </row>
    <row r="10" spans="1:17" x14ac:dyDescent="0.25">
      <c r="A10" s="17"/>
      <c r="B10" s="18"/>
      <c r="C10" s="18"/>
      <c r="D10" s="18"/>
      <c r="E10" s="18"/>
      <c r="F10" s="18"/>
      <c r="G10" s="19"/>
      <c r="H10" s="23"/>
      <c r="I10" s="17"/>
      <c r="J10" s="18"/>
      <c r="K10" s="18"/>
      <c r="L10" s="18"/>
      <c r="M10" s="18"/>
      <c r="N10" s="18"/>
      <c r="O10" s="18"/>
      <c r="P10" s="19"/>
      <c r="Q10" s="23"/>
    </row>
    <row r="11" spans="1:17" x14ac:dyDescent="0.25">
      <c r="A11" s="17"/>
      <c r="B11" s="18"/>
      <c r="C11" s="18"/>
      <c r="D11" s="18"/>
      <c r="E11" s="18"/>
      <c r="F11" s="18"/>
      <c r="G11" s="19"/>
      <c r="H11" s="23"/>
      <c r="I11" s="17"/>
      <c r="J11" s="18"/>
      <c r="K11" s="18"/>
      <c r="L11" s="18"/>
      <c r="M11" s="18"/>
      <c r="N11" s="18"/>
      <c r="O11" s="18"/>
      <c r="P11" s="19"/>
      <c r="Q11" s="23"/>
    </row>
    <row r="12" spans="1:17" x14ac:dyDescent="0.25">
      <c r="A12" s="17"/>
      <c r="B12" s="18"/>
      <c r="C12" s="18"/>
      <c r="D12" s="18"/>
      <c r="E12" s="18"/>
      <c r="F12" s="18"/>
      <c r="G12" s="19"/>
      <c r="H12" s="23"/>
      <c r="I12" s="17"/>
      <c r="J12" s="18"/>
      <c r="K12" s="18"/>
      <c r="L12" s="18"/>
      <c r="M12" s="18"/>
      <c r="N12" s="18"/>
      <c r="O12" s="18"/>
      <c r="P12" s="19"/>
      <c r="Q12" s="23"/>
    </row>
    <row r="13" spans="1:17" ht="15.75" thickBot="1" x14ac:dyDescent="0.3">
      <c r="A13" s="17"/>
      <c r="B13" s="18"/>
      <c r="C13" s="18"/>
      <c r="D13" s="18"/>
      <c r="E13" s="18"/>
      <c r="F13" s="18"/>
      <c r="G13" s="19"/>
      <c r="H13" s="24"/>
      <c r="I13" s="17"/>
      <c r="J13" s="18"/>
      <c r="K13" s="18"/>
      <c r="L13" s="18"/>
      <c r="M13" s="18"/>
      <c r="N13" s="18"/>
      <c r="O13" s="18"/>
      <c r="P13" s="19"/>
      <c r="Q13" s="24"/>
    </row>
    <row r="14" spans="1:17" x14ac:dyDescent="0.25">
      <c r="A14" s="17"/>
      <c r="B14" s="18"/>
      <c r="C14" s="18"/>
      <c r="D14" s="18"/>
      <c r="E14" s="18"/>
      <c r="F14" s="18"/>
      <c r="G14" s="19"/>
      <c r="H14" s="10" t="s">
        <v>48</v>
      </c>
      <c r="I14" s="17"/>
      <c r="J14" s="18"/>
      <c r="K14" s="18"/>
      <c r="L14" s="18"/>
      <c r="M14" s="18"/>
      <c r="N14" s="18"/>
      <c r="O14" s="18"/>
      <c r="P14" s="19"/>
      <c r="Q14" s="10" t="s">
        <v>51</v>
      </c>
    </row>
    <row r="15" spans="1:17" ht="15" customHeight="1" x14ac:dyDescent="0.25">
      <c r="A15" s="17"/>
      <c r="B15" s="18"/>
      <c r="C15" s="18"/>
      <c r="D15" s="18"/>
      <c r="E15" s="18"/>
      <c r="F15" s="18"/>
      <c r="G15" s="19"/>
      <c r="H15" s="23">
        <f>H3/H9</f>
        <v>101.43333333333334</v>
      </c>
      <c r="I15" s="17"/>
      <c r="J15" s="18"/>
      <c r="K15" s="18"/>
      <c r="L15" s="18"/>
      <c r="M15" s="18"/>
      <c r="N15" s="18"/>
      <c r="O15" s="18"/>
      <c r="P15" s="19"/>
      <c r="Q15" s="23">
        <f>COUNTIF(SituacaoChegadas, "Em aberto*")</f>
        <v>11</v>
      </c>
    </row>
    <row r="16" spans="1:17" x14ac:dyDescent="0.25">
      <c r="A16" s="17"/>
      <c r="B16" s="18"/>
      <c r="C16" s="18"/>
      <c r="D16" s="18"/>
      <c r="E16" s="18"/>
      <c r="F16" s="18"/>
      <c r="G16" s="19"/>
      <c r="H16" s="23"/>
      <c r="I16" s="17"/>
      <c r="J16" s="18"/>
      <c r="K16" s="18"/>
      <c r="L16" s="18"/>
      <c r="M16" s="18"/>
      <c r="N16" s="18"/>
      <c r="O16" s="18"/>
      <c r="P16" s="19"/>
      <c r="Q16" s="23"/>
    </row>
    <row r="17" spans="1:17" x14ac:dyDescent="0.25">
      <c r="A17" s="17"/>
      <c r="B17" s="18"/>
      <c r="C17" s="18"/>
      <c r="D17" s="18"/>
      <c r="E17" s="18"/>
      <c r="F17" s="18"/>
      <c r="G17" s="19"/>
      <c r="H17" s="23"/>
      <c r="I17" s="17"/>
      <c r="J17" s="18"/>
      <c r="K17" s="18"/>
      <c r="L17" s="18"/>
      <c r="M17" s="18"/>
      <c r="N17" s="18"/>
      <c r="O17" s="18"/>
      <c r="P17" s="19"/>
      <c r="Q17" s="23"/>
    </row>
    <row r="18" spans="1:17" x14ac:dyDescent="0.25">
      <c r="A18" s="17"/>
      <c r="B18" s="18"/>
      <c r="C18" s="18"/>
      <c r="D18" s="18"/>
      <c r="E18" s="18"/>
      <c r="F18" s="18"/>
      <c r="G18" s="19"/>
      <c r="H18" s="23"/>
      <c r="I18" s="17"/>
      <c r="J18" s="18"/>
      <c r="K18" s="18"/>
      <c r="L18" s="18"/>
      <c r="M18" s="18"/>
      <c r="N18" s="18"/>
      <c r="O18" s="18"/>
      <c r="P18" s="19"/>
      <c r="Q18" s="23"/>
    </row>
    <row r="19" spans="1:17" ht="15.75" thickBot="1" x14ac:dyDescent="0.3">
      <c r="A19" s="20"/>
      <c r="B19" s="21"/>
      <c r="C19" s="21"/>
      <c r="D19" s="21"/>
      <c r="E19" s="21"/>
      <c r="F19" s="21"/>
      <c r="G19" s="22"/>
      <c r="H19" s="24"/>
      <c r="I19" s="20"/>
      <c r="J19" s="21"/>
      <c r="K19" s="21"/>
      <c r="L19" s="21"/>
      <c r="M19" s="21"/>
      <c r="N19" s="21"/>
      <c r="O19" s="21"/>
      <c r="P19" s="22"/>
      <c r="Q19" s="24"/>
    </row>
  </sheetData>
  <mergeCells count="9">
    <mergeCell ref="A1:Q1"/>
    <mergeCell ref="A2:G19"/>
    <mergeCell ref="I2:P19"/>
    <mergeCell ref="H3:H7"/>
    <mergeCell ref="H9:H13"/>
    <mergeCell ref="H15:H19"/>
    <mergeCell ref="Q3:Q7"/>
    <mergeCell ref="Q9:Q13"/>
    <mergeCell ref="Q15:Q19"/>
  </mergeCells>
  <conditionalFormatting sqref="Q9:Q13">
    <cfRule type="expression" dxfId="3" priority="1">
      <formula>$Q$9=$Q$15</formula>
    </cfRule>
    <cfRule type="expression" dxfId="2" priority="2">
      <formula>$Q$9&gt;=($Q$15/2)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A74A-B42D-44DD-AA2C-2E61D5DFFD07}">
  <dimension ref="A10:J22"/>
  <sheetViews>
    <sheetView showGridLines="0" workbookViewId="0">
      <selection activeCell="D16" sqref="D16:F16"/>
      <pivotSelection pane="bottomRight" showHeader="1" extendable="1" axis="axisRow" start="5" max="9" activeRow="15" activeCol="3" previousRow="15" previousCol="3" click="1" r:id="rId1">
        <pivotArea dataOnly="0" outline="0" fieldPosition="0">
          <references count="1">
            <reference field="4" count="1">
              <x v="5"/>
            </reference>
          </references>
        </pivotArea>
      </pivotSelection>
    </sheetView>
  </sheetViews>
  <sheetFormatPr defaultRowHeight="15" x14ac:dyDescent="0.25"/>
  <cols>
    <col min="1" max="1" width="19.5703125" style="6" bestFit="1" customWidth="1"/>
    <col min="2" max="2" width="25" style="6" bestFit="1" customWidth="1"/>
    <col min="3" max="3" width="21.28515625" style="6" customWidth="1"/>
    <col min="4" max="4" width="19" style="6" bestFit="1" customWidth="1"/>
    <col min="5" max="5" width="17.5703125" style="6" bestFit="1" customWidth="1"/>
    <col min="6" max="10" width="20.28515625" style="6" bestFit="1" customWidth="1"/>
    <col min="11" max="12" width="19" style="6" bestFit="1" customWidth="1"/>
    <col min="13" max="13" width="10.7109375" style="6" bestFit="1" customWidth="1"/>
    <col min="14" max="16384" width="9.140625" style="6"/>
  </cols>
  <sheetData>
    <row r="10" spans="1:10" x14ac:dyDescent="0.25">
      <c r="A10" s="6" t="s">
        <v>40</v>
      </c>
      <c r="B10" s="6" t="s">
        <v>41</v>
      </c>
      <c r="D10" s="6" t="s">
        <v>1</v>
      </c>
      <c r="E10" s="6" t="s">
        <v>43</v>
      </c>
      <c r="F10" s="6" t="s">
        <v>44</v>
      </c>
      <c r="G10"/>
      <c r="H10"/>
      <c r="I10"/>
      <c r="J10"/>
    </row>
    <row r="11" spans="1:10" x14ac:dyDescent="0.25">
      <c r="A11" s="7" t="s">
        <v>36</v>
      </c>
      <c r="B11" s="8">
        <v>5316.2790697674418</v>
      </c>
      <c r="D11" s="6" t="s">
        <v>39</v>
      </c>
      <c r="E11" s="9">
        <v>382</v>
      </c>
      <c r="F11" s="9">
        <v>9</v>
      </c>
      <c r="G11"/>
      <c r="H11"/>
      <c r="I11"/>
      <c r="J11"/>
    </row>
    <row r="12" spans="1:10" x14ac:dyDescent="0.25">
      <c r="A12" s="7" t="s">
        <v>31</v>
      </c>
      <c r="B12" s="8">
        <v>8330.1311953352779</v>
      </c>
      <c r="D12" s="6" t="s">
        <v>29</v>
      </c>
      <c r="E12" s="9">
        <v>1193</v>
      </c>
      <c r="F12" s="9">
        <v>5</v>
      </c>
      <c r="G12"/>
      <c r="H12"/>
      <c r="I12"/>
      <c r="J12"/>
    </row>
    <row r="13" spans="1:10" x14ac:dyDescent="0.25">
      <c r="A13" s="7" t="s">
        <v>22</v>
      </c>
      <c r="B13" s="8">
        <v>12010.796978704524</v>
      </c>
      <c r="D13" s="6" t="s">
        <v>34</v>
      </c>
      <c r="E13" s="9">
        <v>5</v>
      </c>
      <c r="F13" s="9">
        <v>2</v>
      </c>
      <c r="G13"/>
      <c r="H13"/>
      <c r="I13"/>
      <c r="J13"/>
    </row>
    <row r="14" spans="1:10" x14ac:dyDescent="0.25">
      <c r="A14" s="7" t="s">
        <v>42</v>
      </c>
      <c r="B14" s="8">
        <v>25657.207243807243</v>
      </c>
      <c r="D14" s="6" t="s">
        <v>32</v>
      </c>
      <c r="E14" s="9">
        <v>55</v>
      </c>
      <c r="F14" s="9">
        <v>4</v>
      </c>
      <c r="G14"/>
      <c r="H14"/>
      <c r="I14"/>
      <c r="J14"/>
    </row>
    <row r="15" spans="1:10" x14ac:dyDescent="0.25">
      <c r="A15"/>
      <c r="B15"/>
      <c r="D15" s="6" t="s">
        <v>20</v>
      </c>
      <c r="E15" s="9">
        <v>76</v>
      </c>
      <c r="F15" s="9">
        <v>3</v>
      </c>
      <c r="G15"/>
      <c r="H15"/>
      <c r="I15"/>
      <c r="J15"/>
    </row>
    <row r="16" spans="1:10" x14ac:dyDescent="0.25">
      <c r="A16"/>
      <c r="B16"/>
      <c r="D16" s="6" t="s">
        <v>35</v>
      </c>
      <c r="E16" s="9">
        <v>1270</v>
      </c>
      <c r="F16" s="9">
        <v>3</v>
      </c>
      <c r="G16"/>
      <c r="H16"/>
    </row>
    <row r="17" spans="1:8" x14ac:dyDescent="0.25">
      <c r="A17"/>
      <c r="B17"/>
      <c r="D17" s="6" t="s">
        <v>5</v>
      </c>
      <c r="E17" s="9">
        <v>39</v>
      </c>
      <c r="F17" s="9">
        <v>3</v>
      </c>
      <c r="G17"/>
      <c r="H17"/>
    </row>
    <row r="18" spans="1:8" x14ac:dyDescent="0.25">
      <c r="A18"/>
      <c r="B18"/>
      <c r="D18" s="6" t="s">
        <v>33</v>
      </c>
      <c r="E18" s="9">
        <v>23</v>
      </c>
      <c r="F18" s="9">
        <v>1</v>
      </c>
      <c r="G18"/>
      <c r="H18"/>
    </row>
    <row r="19" spans="1:8" x14ac:dyDescent="0.25">
      <c r="A19"/>
      <c r="B19"/>
      <c r="D19" s="6" t="s">
        <v>42</v>
      </c>
      <c r="E19" s="9">
        <v>3043</v>
      </c>
      <c r="F19" s="9">
        <v>30</v>
      </c>
      <c r="G19"/>
      <c r="H19"/>
    </row>
    <row r="20" spans="1:8" x14ac:dyDescent="0.25">
      <c r="A20"/>
      <c r="B20"/>
      <c r="D20"/>
      <c r="E20"/>
      <c r="F20"/>
      <c r="G20"/>
      <c r="H20"/>
    </row>
    <row r="21" spans="1:8" x14ac:dyDescent="0.25">
      <c r="D21"/>
      <c r="E21"/>
      <c r="F21"/>
      <c r="G21"/>
      <c r="H21"/>
    </row>
    <row r="22" spans="1:8" x14ac:dyDescent="0.25">
      <c r="D22"/>
      <c r="E22"/>
      <c r="F22"/>
      <c r="G22"/>
      <c r="H2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E1A9-18E2-43CA-94BB-EF6B81C615A2}">
  <dimension ref="A1:M37"/>
  <sheetViews>
    <sheetView topLeftCell="E13" zoomScaleNormal="100" workbookViewId="0">
      <selection activeCell="M27" sqref="M27"/>
    </sheetView>
  </sheetViews>
  <sheetFormatPr defaultColWidth="19.7109375" defaultRowHeight="15" x14ac:dyDescent="0.25"/>
  <cols>
    <col min="1" max="1" width="24.28515625" bestFit="1" customWidth="1"/>
    <col min="2" max="2" width="12.85546875" style="4" bestFit="1" customWidth="1"/>
    <col min="4" max="4" width="19.7109375" style="3"/>
    <col min="6" max="6" width="9" style="4" bestFit="1" customWidth="1"/>
    <col min="8" max="8" width="8.28515625" style="4" customWidth="1"/>
    <col min="9" max="9" width="12.42578125" style="4" bestFit="1" customWidth="1"/>
    <col min="10" max="10" width="19.7109375" style="4"/>
    <col min="11" max="11" width="7.7109375" style="4" bestFit="1" customWidth="1"/>
    <col min="12" max="12" width="15.42578125" style="4" bestFit="1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2" t="s">
        <v>13</v>
      </c>
      <c r="E1" s="1" t="s">
        <v>1</v>
      </c>
      <c r="F1" s="1" t="s">
        <v>21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4</v>
      </c>
      <c r="B2" s="5">
        <v>43525</v>
      </c>
      <c r="C2" t="s">
        <v>18</v>
      </c>
      <c r="D2" s="3">
        <v>869.32</v>
      </c>
      <c r="E2" t="s">
        <v>20</v>
      </c>
      <c r="F2" s="4">
        <v>25</v>
      </c>
      <c r="G2" t="s">
        <v>22</v>
      </c>
      <c r="H2" s="4" t="s">
        <v>23</v>
      </c>
      <c r="I2" s="5">
        <v>43529</v>
      </c>
      <c r="J2" s="4" t="s">
        <v>24</v>
      </c>
      <c r="K2" s="4" t="s">
        <v>27</v>
      </c>
      <c r="L2" s="5">
        <v>43529</v>
      </c>
      <c r="M2" s="4" t="s">
        <v>24</v>
      </c>
    </row>
    <row r="3" spans="1:13" x14ac:dyDescent="0.25">
      <c r="A3" t="s">
        <v>4</v>
      </c>
      <c r="B3" s="5">
        <v>43570</v>
      </c>
      <c r="C3" t="s">
        <v>18</v>
      </c>
      <c r="D3" s="3">
        <v>586.32000000000005</v>
      </c>
      <c r="E3" t="s">
        <v>5</v>
      </c>
      <c r="F3" s="4">
        <v>16</v>
      </c>
      <c r="G3" t="s">
        <v>22</v>
      </c>
      <c r="H3" s="4" t="s">
        <v>23</v>
      </c>
      <c r="I3" s="5">
        <v>43575</v>
      </c>
      <c r="J3" s="4" t="s">
        <v>24</v>
      </c>
      <c r="K3" s="4" t="s">
        <v>28</v>
      </c>
      <c r="L3" s="5">
        <v>43575</v>
      </c>
      <c r="M3" s="4" t="s">
        <v>24</v>
      </c>
    </row>
    <row r="4" spans="1:13" x14ac:dyDescent="0.25">
      <c r="A4" t="s">
        <v>4</v>
      </c>
      <c r="B4" s="5">
        <v>43575</v>
      </c>
      <c r="C4" t="s">
        <v>18</v>
      </c>
      <c r="D4" s="3">
        <v>256.32</v>
      </c>
      <c r="E4" t="s">
        <v>5</v>
      </c>
      <c r="F4" s="4">
        <v>9</v>
      </c>
      <c r="G4" t="s">
        <v>22</v>
      </c>
      <c r="H4" s="4" t="s">
        <v>23</v>
      </c>
      <c r="I4" s="5">
        <v>43575</v>
      </c>
      <c r="J4" s="4" t="s">
        <v>24</v>
      </c>
      <c r="K4" s="4" t="s">
        <v>28</v>
      </c>
      <c r="L4" s="5">
        <v>43575</v>
      </c>
      <c r="M4" s="4" t="s">
        <v>24</v>
      </c>
    </row>
    <row r="5" spans="1:13" x14ac:dyDescent="0.25">
      <c r="A5" t="s">
        <v>4</v>
      </c>
      <c r="B5" s="5">
        <v>43744</v>
      </c>
      <c r="C5" t="s">
        <v>18</v>
      </c>
      <c r="D5" s="3">
        <v>726.32</v>
      </c>
      <c r="E5" t="s">
        <v>20</v>
      </c>
      <c r="F5" s="4">
        <v>23</v>
      </c>
      <c r="G5" t="s">
        <v>22</v>
      </c>
      <c r="H5" s="4" t="s">
        <v>23</v>
      </c>
      <c r="I5" s="5">
        <v>43748</v>
      </c>
      <c r="J5" s="4" t="s">
        <v>25</v>
      </c>
      <c r="K5" s="4" t="s">
        <v>27</v>
      </c>
      <c r="L5" s="5">
        <v>43748</v>
      </c>
      <c r="M5" s="4" t="s">
        <v>25</v>
      </c>
    </row>
    <row r="6" spans="1:13" x14ac:dyDescent="0.25">
      <c r="A6" t="s">
        <v>4</v>
      </c>
      <c r="B6" s="5">
        <v>43779</v>
      </c>
      <c r="C6" t="s">
        <v>19</v>
      </c>
      <c r="D6" s="3">
        <v>452.12</v>
      </c>
      <c r="E6" t="s">
        <v>5</v>
      </c>
      <c r="F6" s="4">
        <v>14</v>
      </c>
      <c r="G6" t="s">
        <v>22</v>
      </c>
      <c r="H6" s="4" t="s">
        <v>23</v>
      </c>
      <c r="I6" s="5">
        <v>43819</v>
      </c>
      <c r="J6" s="4" t="s">
        <v>26</v>
      </c>
      <c r="K6" s="4" t="s">
        <v>27</v>
      </c>
      <c r="L6" s="5">
        <v>43819</v>
      </c>
      <c r="M6" s="4" t="s">
        <v>26</v>
      </c>
    </row>
    <row r="7" spans="1:13" x14ac:dyDescent="0.25">
      <c r="A7" t="s">
        <v>4</v>
      </c>
      <c r="B7" s="5">
        <v>43810</v>
      </c>
      <c r="C7" t="s">
        <v>19</v>
      </c>
      <c r="D7" s="3">
        <v>956.32</v>
      </c>
      <c r="E7" t="s">
        <v>20</v>
      </c>
      <c r="F7" s="4">
        <v>28</v>
      </c>
      <c r="G7" t="s">
        <v>22</v>
      </c>
      <c r="H7" s="4" t="s">
        <v>23</v>
      </c>
      <c r="I7" s="5">
        <v>43819</v>
      </c>
      <c r="J7" s="4" t="s">
        <v>26</v>
      </c>
      <c r="K7" s="4" t="s">
        <v>27</v>
      </c>
      <c r="L7" s="5">
        <v>43819</v>
      </c>
      <c r="M7" s="4" t="s">
        <v>26</v>
      </c>
    </row>
    <row r="8" spans="1:13" x14ac:dyDescent="0.25">
      <c r="A8" t="s">
        <v>14</v>
      </c>
      <c r="B8" s="5">
        <v>43557</v>
      </c>
      <c r="C8" t="s">
        <v>18</v>
      </c>
      <c r="D8" s="3">
        <v>2395</v>
      </c>
      <c r="E8" t="s">
        <v>29</v>
      </c>
      <c r="F8" s="4">
        <v>343</v>
      </c>
      <c r="G8" t="s">
        <v>31</v>
      </c>
      <c r="H8" s="4" t="s">
        <v>30</v>
      </c>
      <c r="I8" s="5">
        <v>43567</v>
      </c>
      <c r="J8" s="4" t="s">
        <v>24</v>
      </c>
      <c r="K8" s="4" t="s">
        <v>27</v>
      </c>
      <c r="L8" s="5">
        <v>43570</v>
      </c>
      <c r="M8" s="4" t="s">
        <v>24</v>
      </c>
    </row>
    <row r="9" spans="1:13" x14ac:dyDescent="0.25">
      <c r="A9" t="s">
        <v>14</v>
      </c>
      <c r="B9" s="5">
        <v>43588</v>
      </c>
      <c r="C9" t="s">
        <v>18</v>
      </c>
      <c r="D9" s="3">
        <v>1745.6268221574344</v>
      </c>
      <c r="E9" t="s">
        <v>29</v>
      </c>
      <c r="F9" s="4">
        <v>250</v>
      </c>
      <c r="G9" t="s">
        <v>31</v>
      </c>
      <c r="H9" s="4" t="s">
        <v>30</v>
      </c>
      <c r="I9" s="5">
        <v>43595</v>
      </c>
      <c r="J9" s="4" t="s">
        <v>24</v>
      </c>
      <c r="K9" s="4" t="s">
        <v>28</v>
      </c>
      <c r="L9" s="5">
        <v>43598</v>
      </c>
      <c r="M9" s="4" t="s">
        <v>25</v>
      </c>
    </row>
    <row r="10" spans="1:13" x14ac:dyDescent="0.25">
      <c r="A10" t="s">
        <v>14</v>
      </c>
      <c r="B10" s="5">
        <v>43594</v>
      </c>
      <c r="C10" t="s">
        <v>18</v>
      </c>
      <c r="D10" s="3">
        <v>907.72594752186592</v>
      </c>
      <c r="E10" t="s">
        <v>29</v>
      </c>
      <c r="F10" s="4">
        <v>130</v>
      </c>
      <c r="G10" t="s">
        <v>31</v>
      </c>
      <c r="H10" s="4" t="s">
        <v>30</v>
      </c>
      <c r="I10" s="5">
        <v>43595</v>
      </c>
      <c r="J10" s="4" t="s">
        <v>24</v>
      </c>
      <c r="K10" s="4" t="s">
        <v>28</v>
      </c>
      <c r="L10" s="5">
        <v>43598</v>
      </c>
      <c r="M10" s="4" t="s">
        <v>25</v>
      </c>
    </row>
    <row r="11" spans="1:13" x14ac:dyDescent="0.25">
      <c r="A11" t="s">
        <v>14</v>
      </c>
      <c r="B11" s="5">
        <v>43605</v>
      </c>
      <c r="C11" t="s">
        <v>18</v>
      </c>
      <c r="D11" s="3">
        <v>1955.1020408163265</v>
      </c>
      <c r="E11" t="s">
        <v>29</v>
      </c>
      <c r="F11" s="4">
        <v>280</v>
      </c>
      <c r="G11" t="s">
        <v>31</v>
      </c>
      <c r="H11" s="4" t="s">
        <v>30</v>
      </c>
      <c r="I11" s="5">
        <v>43607</v>
      </c>
      <c r="J11" s="4" t="s">
        <v>24</v>
      </c>
      <c r="K11" s="4" t="s">
        <v>27</v>
      </c>
      <c r="L11" s="5">
        <v>43610</v>
      </c>
      <c r="M11" s="4" t="s">
        <v>24</v>
      </c>
    </row>
    <row r="12" spans="1:13" x14ac:dyDescent="0.25">
      <c r="A12" t="s">
        <v>14</v>
      </c>
      <c r="B12" s="5">
        <v>43663</v>
      </c>
      <c r="C12" t="s">
        <v>18</v>
      </c>
      <c r="D12" s="3">
        <v>1326.6763848396502</v>
      </c>
      <c r="E12" t="s">
        <v>29</v>
      </c>
      <c r="F12" s="4">
        <v>190</v>
      </c>
      <c r="G12" t="s">
        <v>31</v>
      </c>
      <c r="H12" s="4" t="s">
        <v>30</v>
      </c>
      <c r="I12" s="5">
        <v>43666</v>
      </c>
      <c r="J12" s="4" t="s">
        <v>24</v>
      </c>
      <c r="K12" s="4" t="s">
        <v>27</v>
      </c>
      <c r="L12" s="5">
        <v>43669</v>
      </c>
      <c r="M12" s="4" t="s">
        <v>24</v>
      </c>
    </row>
    <row r="13" spans="1:13" x14ac:dyDescent="0.25">
      <c r="A13" t="s">
        <v>15</v>
      </c>
      <c r="B13" s="5">
        <v>43652</v>
      </c>
      <c r="C13" t="s">
        <v>18</v>
      </c>
      <c r="D13" s="3">
        <v>600</v>
      </c>
      <c r="E13" t="s">
        <v>32</v>
      </c>
      <c r="F13" s="4">
        <v>15</v>
      </c>
      <c r="G13" t="s">
        <v>22</v>
      </c>
      <c r="H13" s="4" t="s">
        <v>37</v>
      </c>
      <c r="I13" s="5">
        <v>43653</v>
      </c>
      <c r="J13" s="4" t="s">
        <v>24</v>
      </c>
      <c r="K13" s="4" t="s">
        <v>38</v>
      </c>
      <c r="L13" s="5">
        <v>43658</v>
      </c>
      <c r="M13" s="4" t="s">
        <v>24</v>
      </c>
    </row>
    <row r="14" spans="1:13" x14ac:dyDescent="0.25">
      <c r="A14" t="s">
        <v>15</v>
      </c>
      <c r="B14" s="5">
        <v>43687</v>
      </c>
      <c r="C14" t="s">
        <v>18</v>
      </c>
      <c r="D14" s="3">
        <v>920</v>
      </c>
      <c r="E14" t="s">
        <v>33</v>
      </c>
      <c r="F14" s="4">
        <v>23</v>
      </c>
      <c r="G14" t="s">
        <v>22</v>
      </c>
      <c r="H14" s="4" t="s">
        <v>37</v>
      </c>
      <c r="I14" s="5">
        <v>43693</v>
      </c>
      <c r="J14" s="4" t="s">
        <v>24</v>
      </c>
      <c r="K14" s="4" t="s">
        <v>38</v>
      </c>
      <c r="L14" s="5">
        <v>43668</v>
      </c>
      <c r="M14" s="4" t="s">
        <v>25</v>
      </c>
    </row>
    <row r="15" spans="1:13" x14ac:dyDescent="0.25">
      <c r="A15" t="s">
        <v>15</v>
      </c>
      <c r="B15" s="5">
        <v>43692</v>
      </c>
      <c r="C15" t="s">
        <v>18</v>
      </c>
      <c r="D15" s="3">
        <v>440</v>
      </c>
      <c r="E15" t="s">
        <v>32</v>
      </c>
      <c r="F15" s="4">
        <v>11</v>
      </c>
      <c r="G15" t="s">
        <v>22</v>
      </c>
      <c r="H15" s="4" t="s">
        <v>37</v>
      </c>
      <c r="I15" s="5">
        <v>43693</v>
      </c>
      <c r="J15" s="4" t="s">
        <v>24</v>
      </c>
      <c r="K15" s="4" t="s">
        <v>27</v>
      </c>
      <c r="L15" s="5">
        <v>43700</v>
      </c>
      <c r="M15" s="4" t="s">
        <v>25</v>
      </c>
    </row>
    <row r="16" spans="1:13" x14ac:dyDescent="0.25">
      <c r="A16" t="s">
        <v>15</v>
      </c>
      <c r="B16" s="5">
        <v>43758</v>
      </c>
      <c r="C16" t="s">
        <v>18</v>
      </c>
      <c r="D16" s="3">
        <v>680</v>
      </c>
      <c r="E16" t="s">
        <v>32</v>
      </c>
      <c r="F16" s="4">
        <v>17</v>
      </c>
      <c r="G16" t="s">
        <v>22</v>
      </c>
      <c r="H16" s="4" t="s">
        <v>37</v>
      </c>
      <c r="I16" s="5">
        <v>43760</v>
      </c>
      <c r="J16" s="4" t="s">
        <v>24</v>
      </c>
      <c r="K16" s="4" t="s">
        <v>23</v>
      </c>
      <c r="L16" s="5">
        <v>43766</v>
      </c>
      <c r="M16" s="4" t="s">
        <v>24</v>
      </c>
    </row>
    <row r="17" spans="1:13" x14ac:dyDescent="0.25">
      <c r="A17" t="s">
        <v>15</v>
      </c>
      <c r="B17" s="5">
        <v>43800</v>
      </c>
      <c r="C17" t="s">
        <v>19</v>
      </c>
      <c r="D17" s="3">
        <v>120</v>
      </c>
      <c r="E17" t="s">
        <v>34</v>
      </c>
      <c r="F17" s="4">
        <v>3</v>
      </c>
      <c r="G17" t="s">
        <v>22</v>
      </c>
      <c r="H17" s="4" t="s">
        <v>37</v>
      </c>
      <c r="I17" s="5">
        <v>43804</v>
      </c>
      <c r="J17" s="4" t="s">
        <v>26</v>
      </c>
      <c r="K17" s="4" t="s">
        <v>27</v>
      </c>
      <c r="L17" s="5">
        <v>43811</v>
      </c>
      <c r="M17" s="4" t="s">
        <v>26</v>
      </c>
    </row>
    <row r="18" spans="1:13" x14ac:dyDescent="0.25">
      <c r="A18" t="s">
        <v>15</v>
      </c>
      <c r="B18" s="5">
        <v>43833</v>
      </c>
      <c r="C18" t="s">
        <v>19</v>
      </c>
      <c r="D18" s="3">
        <v>480</v>
      </c>
      <c r="E18" t="s">
        <v>32</v>
      </c>
      <c r="F18" s="4">
        <v>12</v>
      </c>
      <c r="G18" t="s">
        <v>22</v>
      </c>
      <c r="H18" s="4" t="s">
        <v>37</v>
      </c>
      <c r="I18" s="5">
        <v>43845</v>
      </c>
      <c r="J18" s="4" t="s">
        <v>26</v>
      </c>
      <c r="K18" s="4" t="s">
        <v>27</v>
      </c>
      <c r="L18" s="5">
        <v>43486</v>
      </c>
      <c r="M18" s="4" t="s">
        <v>26</v>
      </c>
    </row>
    <row r="19" spans="1:13" x14ac:dyDescent="0.25">
      <c r="A19" t="s">
        <v>15</v>
      </c>
      <c r="B19" s="5">
        <v>43845</v>
      </c>
      <c r="C19" t="s">
        <v>19</v>
      </c>
      <c r="D19" s="3">
        <v>80</v>
      </c>
      <c r="E19" t="s">
        <v>34</v>
      </c>
      <c r="F19" s="4">
        <v>2</v>
      </c>
      <c r="G19" t="s">
        <v>22</v>
      </c>
      <c r="H19" s="4" t="s">
        <v>37</v>
      </c>
      <c r="I19" s="5">
        <v>43845</v>
      </c>
      <c r="J19" s="4" t="s">
        <v>26</v>
      </c>
      <c r="K19" s="4" t="s">
        <v>27</v>
      </c>
      <c r="L19" s="5">
        <v>43486</v>
      </c>
      <c r="M19" s="4" t="s">
        <v>26</v>
      </c>
    </row>
    <row r="20" spans="1:13" x14ac:dyDescent="0.25">
      <c r="A20" t="s">
        <v>16</v>
      </c>
      <c r="B20" s="5">
        <v>43714</v>
      </c>
      <c r="C20" t="s">
        <v>18</v>
      </c>
      <c r="D20" s="3">
        <v>1800</v>
      </c>
      <c r="E20" t="s">
        <v>35</v>
      </c>
      <c r="F20" s="4">
        <v>430</v>
      </c>
      <c r="G20" t="s">
        <v>36</v>
      </c>
      <c r="H20" s="4" t="s">
        <v>27</v>
      </c>
      <c r="I20" s="5">
        <v>43715</v>
      </c>
      <c r="J20" s="4" t="s">
        <v>24</v>
      </c>
      <c r="K20" s="4" t="s">
        <v>27</v>
      </c>
      <c r="L20" s="5">
        <v>43715</v>
      </c>
      <c r="M20" s="4" t="s">
        <v>24</v>
      </c>
    </row>
    <row r="21" spans="1:13" x14ac:dyDescent="0.25">
      <c r="A21" t="s">
        <v>16</v>
      </c>
      <c r="B21" s="5">
        <v>43753</v>
      </c>
      <c r="C21" t="s">
        <v>18</v>
      </c>
      <c r="D21" s="3">
        <v>1883.7209302325582</v>
      </c>
      <c r="E21" t="s">
        <v>35</v>
      </c>
      <c r="F21" s="4">
        <v>450</v>
      </c>
      <c r="G21" t="s">
        <v>36</v>
      </c>
      <c r="H21" s="4" t="s">
        <v>27</v>
      </c>
      <c r="I21" s="5">
        <v>43754</v>
      </c>
      <c r="J21" s="4" t="s">
        <v>24</v>
      </c>
      <c r="K21" s="4" t="s">
        <v>27</v>
      </c>
      <c r="L21" s="5">
        <v>43754</v>
      </c>
      <c r="M21" s="4" t="s">
        <v>24</v>
      </c>
    </row>
    <row r="22" spans="1:13" x14ac:dyDescent="0.25">
      <c r="A22" t="s">
        <v>16</v>
      </c>
      <c r="B22" s="5">
        <v>43819</v>
      </c>
      <c r="C22" t="s">
        <v>19</v>
      </c>
      <c r="D22" s="3">
        <v>1632.5581395348838</v>
      </c>
      <c r="E22" t="s">
        <v>35</v>
      </c>
      <c r="F22" s="4">
        <v>390</v>
      </c>
      <c r="G22" t="s">
        <v>36</v>
      </c>
      <c r="H22" s="4" t="s">
        <v>27</v>
      </c>
      <c r="I22" s="5">
        <v>43821</v>
      </c>
      <c r="J22" s="4" t="s">
        <v>26</v>
      </c>
      <c r="K22" s="4" t="s">
        <v>27</v>
      </c>
      <c r="L22" s="5">
        <v>43821</v>
      </c>
      <c r="M22" s="4" t="s">
        <v>26</v>
      </c>
    </row>
    <row r="23" spans="1:13" x14ac:dyDescent="0.25">
      <c r="A23" t="s">
        <v>17</v>
      </c>
      <c r="B23" s="5">
        <v>43556</v>
      </c>
      <c r="C23" t="s">
        <v>18</v>
      </c>
      <c r="D23" s="3">
        <v>916.12500000000011</v>
      </c>
      <c r="E23" t="s">
        <v>39</v>
      </c>
      <c r="F23" s="4">
        <v>25</v>
      </c>
      <c r="G23" t="s">
        <v>22</v>
      </c>
      <c r="H23" s="4" t="s">
        <v>27</v>
      </c>
      <c r="I23" s="5">
        <v>43560</v>
      </c>
      <c r="J23" s="4" t="s">
        <v>24</v>
      </c>
      <c r="K23" s="4" t="s">
        <v>27</v>
      </c>
      <c r="L23" s="5">
        <v>43560</v>
      </c>
      <c r="M23" s="4" t="s">
        <v>24</v>
      </c>
    </row>
    <row r="24" spans="1:13" x14ac:dyDescent="0.25">
      <c r="A24" t="s">
        <v>17</v>
      </c>
      <c r="B24" s="5">
        <v>43592</v>
      </c>
      <c r="C24" t="s">
        <v>18</v>
      </c>
      <c r="D24" s="3">
        <v>854.4</v>
      </c>
      <c r="E24" t="s">
        <v>39</v>
      </c>
      <c r="F24" s="4">
        <v>30</v>
      </c>
      <c r="G24" t="s">
        <v>22</v>
      </c>
      <c r="H24" s="4" t="s">
        <v>27</v>
      </c>
      <c r="I24" s="5">
        <v>43595</v>
      </c>
      <c r="J24" s="4" t="s">
        <v>24</v>
      </c>
      <c r="K24" s="4" t="s">
        <v>27</v>
      </c>
      <c r="L24" s="5">
        <v>43595</v>
      </c>
      <c r="M24" s="4" t="s">
        <v>24</v>
      </c>
    </row>
    <row r="25" spans="1:13" x14ac:dyDescent="0.25">
      <c r="A25" t="s">
        <v>17</v>
      </c>
      <c r="B25" s="5">
        <v>43605</v>
      </c>
      <c r="C25" t="s">
        <v>18</v>
      </c>
      <c r="D25" s="3">
        <v>884.2156521739131</v>
      </c>
      <c r="E25" t="s">
        <v>39</v>
      </c>
      <c r="F25" s="4">
        <v>28</v>
      </c>
      <c r="G25" t="s">
        <v>22</v>
      </c>
      <c r="H25" s="4" t="s">
        <v>27</v>
      </c>
      <c r="I25" s="5">
        <v>43607</v>
      </c>
      <c r="J25" s="4" t="s">
        <v>24</v>
      </c>
      <c r="K25" s="4" t="s">
        <v>27</v>
      </c>
      <c r="L25" s="5">
        <v>43607</v>
      </c>
      <c r="M25" s="4" t="s">
        <v>24</v>
      </c>
    </row>
    <row r="26" spans="1:13" x14ac:dyDescent="0.25">
      <c r="A26" t="s">
        <v>17</v>
      </c>
      <c r="B26" s="5">
        <v>43799</v>
      </c>
      <c r="C26" t="s">
        <v>18</v>
      </c>
      <c r="D26" s="3">
        <v>645.88571428571424</v>
      </c>
      <c r="E26" t="s">
        <v>39</v>
      </c>
      <c r="F26" s="4">
        <v>20</v>
      </c>
      <c r="G26" t="s">
        <v>22</v>
      </c>
      <c r="H26" s="4" t="s">
        <v>27</v>
      </c>
      <c r="I26" s="5">
        <v>43804</v>
      </c>
      <c r="J26" s="4" t="s">
        <v>24</v>
      </c>
      <c r="K26" s="4" t="s">
        <v>27</v>
      </c>
      <c r="L26" s="5">
        <v>43804</v>
      </c>
      <c r="M26" s="4" t="s">
        <v>24</v>
      </c>
    </row>
    <row r="27" spans="1:13" x14ac:dyDescent="0.25">
      <c r="A27" t="s">
        <v>17</v>
      </c>
      <c r="B27" s="5">
        <v>43806</v>
      </c>
      <c r="C27" t="s">
        <v>19</v>
      </c>
      <c r="D27" s="3">
        <v>614.77714285714285</v>
      </c>
      <c r="E27" t="s">
        <v>39</v>
      </c>
      <c r="F27" s="4">
        <v>18</v>
      </c>
      <c r="G27" t="s">
        <v>22</v>
      </c>
      <c r="H27" s="4" t="s">
        <v>27</v>
      </c>
      <c r="I27" s="5">
        <v>43808</v>
      </c>
      <c r="J27" s="4" t="s">
        <v>52</v>
      </c>
      <c r="K27" s="4" t="s">
        <v>27</v>
      </c>
      <c r="L27" s="5">
        <v>43808</v>
      </c>
      <c r="M27" s="4" t="s">
        <v>52</v>
      </c>
    </row>
    <row r="28" spans="1:13" x14ac:dyDescent="0.25">
      <c r="A28" t="s">
        <v>17</v>
      </c>
      <c r="B28" s="5">
        <v>43840</v>
      </c>
      <c r="C28" t="s">
        <v>19</v>
      </c>
      <c r="D28" s="3">
        <v>174.56268221574345</v>
      </c>
      <c r="E28" t="s">
        <v>39</v>
      </c>
      <c r="F28" s="4">
        <v>25</v>
      </c>
      <c r="G28" t="s">
        <v>22</v>
      </c>
      <c r="H28" s="4" t="s">
        <v>27</v>
      </c>
      <c r="I28" s="5">
        <v>43842</v>
      </c>
      <c r="J28" s="4" t="s">
        <v>26</v>
      </c>
      <c r="K28" s="4" t="s">
        <v>27</v>
      </c>
      <c r="L28" s="5">
        <v>43842</v>
      </c>
      <c r="M28" s="4" t="s">
        <v>26</v>
      </c>
    </row>
    <row r="29" spans="1:13" x14ac:dyDescent="0.25">
      <c r="A29" t="s">
        <v>17</v>
      </c>
      <c r="B29" s="5">
        <v>43852</v>
      </c>
      <c r="C29" t="s">
        <v>19</v>
      </c>
      <c r="D29" s="3">
        <v>251.37026239067058</v>
      </c>
      <c r="E29" t="s">
        <v>39</v>
      </c>
      <c r="F29" s="4">
        <v>36</v>
      </c>
      <c r="G29" t="s">
        <v>22</v>
      </c>
      <c r="H29" s="4" t="s">
        <v>27</v>
      </c>
      <c r="I29" s="5">
        <v>43854</v>
      </c>
      <c r="J29" s="4" t="s">
        <v>26</v>
      </c>
      <c r="K29" s="4" t="s">
        <v>27</v>
      </c>
      <c r="L29" s="5">
        <v>43854</v>
      </c>
      <c r="M29" s="4" t="s">
        <v>26</v>
      </c>
    </row>
    <row r="30" spans="1:13" x14ac:dyDescent="0.25">
      <c r="A30" t="s">
        <v>17</v>
      </c>
      <c r="B30" s="5">
        <v>43852</v>
      </c>
      <c r="C30" t="s">
        <v>19</v>
      </c>
      <c r="D30" s="3">
        <v>251.37026239067058</v>
      </c>
      <c r="E30" t="s">
        <v>39</v>
      </c>
      <c r="F30" s="4">
        <v>100</v>
      </c>
      <c r="G30" t="s">
        <v>22</v>
      </c>
      <c r="H30" s="4" t="s">
        <v>27</v>
      </c>
      <c r="I30" s="5">
        <v>43854</v>
      </c>
      <c r="J30" s="4" t="s">
        <v>26</v>
      </c>
      <c r="K30" s="4" t="s">
        <v>27</v>
      </c>
      <c r="L30" s="5">
        <v>43854</v>
      </c>
      <c r="M30" s="4" t="s">
        <v>26</v>
      </c>
    </row>
    <row r="31" spans="1:13" x14ac:dyDescent="0.25">
      <c r="A31" t="s">
        <v>17</v>
      </c>
      <c r="B31" s="5">
        <v>43852</v>
      </c>
      <c r="C31" t="s">
        <v>19</v>
      </c>
      <c r="D31" s="3">
        <v>251.37026239067058</v>
      </c>
      <c r="E31" t="s">
        <v>39</v>
      </c>
      <c r="F31" s="4">
        <v>100</v>
      </c>
      <c r="G31" t="s">
        <v>22</v>
      </c>
      <c r="H31" s="4" t="s">
        <v>27</v>
      </c>
      <c r="I31" s="5">
        <v>43854</v>
      </c>
      <c r="J31" s="4" t="s">
        <v>26</v>
      </c>
      <c r="K31" s="4" t="s">
        <v>27</v>
      </c>
      <c r="L31" s="5">
        <v>43854</v>
      </c>
      <c r="M31" s="4" t="s">
        <v>26</v>
      </c>
    </row>
    <row r="32" spans="1:1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CE2725-B27F-4F45-8730-2F37D1E15C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92FDF-EAFF-4092-8ABB-67254EBFA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1E2AAA-2183-4DCF-A571-7D87F752D774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Dashboard</vt:lpstr>
      <vt:lpstr>Tabelas Dinamicas</vt:lpstr>
      <vt:lpstr>Controle de Entregas</vt:lpstr>
      <vt:lpstr>OrigemDinamica</vt:lpstr>
      <vt:lpstr>SituacaoChegadas</vt:lpstr>
      <vt:lpstr>SituacaoPartidas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 Office Resolve</dc:creator>
  <cp:lastModifiedBy>Office Resolve Testes</cp:lastModifiedBy>
  <dcterms:created xsi:type="dcterms:W3CDTF">2020-01-28T18:38:11Z</dcterms:created>
  <dcterms:modified xsi:type="dcterms:W3CDTF">2020-03-04T14:06:16Z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