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\Dropbox\Candido Mendes\2021-1\Presencial\Data Science\Aulas\pratica\"/>
    </mc:Choice>
  </mc:AlternateContent>
  <xr:revisionPtr revIDLastSave="0" documentId="13_ncr:1_{871877F9-753E-4F2D-90CB-AF2A0F087D72}" xr6:coauthVersionLast="46" xr6:coauthVersionMax="46" xr10:uidLastSave="{00000000-0000-0000-0000-000000000000}"/>
  <bookViews>
    <workbookView xWindow="0" yWindow="0" windowWidth="17508" windowHeight="12360" activeTab="1" xr2:uid="{89866572-6FCF-4E6A-A172-DBF0121AFC54}"/>
  </bookViews>
  <sheets>
    <sheet name="Planilha1 (2)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/>
  <c r="L6" i="1"/>
  <c r="M6" i="1" s="1"/>
  <c r="L9" i="1"/>
  <c r="M9" i="1" s="1"/>
  <c r="L14" i="1"/>
  <c r="M14" i="1" s="1"/>
  <c r="L17" i="1"/>
  <c r="M17" i="1" s="1"/>
  <c r="L22" i="1"/>
  <c r="M22" i="1" s="1"/>
  <c r="L25" i="1"/>
  <c r="M25" i="1" s="1"/>
  <c r="L30" i="1"/>
  <c r="M30" i="1" s="1"/>
  <c r="K4" i="1"/>
  <c r="B37" i="2"/>
  <c r="D36" i="2"/>
  <c r="D35" i="2"/>
  <c r="M35" i="2"/>
  <c r="K35" i="2"/>
  <c r="D34" i="2"/>
  <c r="D37" i="2" s="1"/>
  <c r="G38" i="2" s="1"/>
  <c r="K33" i="2"/>
  <c r="K29" i="2"/>
  <c r="F29" i="2"/>
  <c r="F28" i="2"/>
  <c r="F27" i="2"/>
  <c r="F26" i="2"/>
  <c r="F25" i="2"/>
  <c r="F24" i="2"/>
  <c r="F23" i="2"/>
  <c r="F22" i="2"/>
  <c r="K21" i="2"/>
  <c r="F21" i="2"/>
  <c r="F20" i="2"/>
  <c r="F19" i="2"/>
  <c r="F18" i="2"/>
  <c r="F17" i="2"/>
  <c r="F16" i="2"/>
  <c r="F15" i="2"/>
  <c r="F14" i="2"/>
  <c r="K13" i="2"/>
  <c r="F13" i="2"/>
  <c r="F12" i="2"/>
  <c r="F11" i="2"/>
  <c r="F10" i="2"/>
  <c r="F9" i="2"/>
  <c r="F8" i="2"/>
  <c r="F7" i="2"/>
  <c r="R6" i="2"/>
  <c r="Q6" i="2"/>
  <c r="P6" i="2"/>
  <c r="O6" i="2"/>
  <c r="N6" i="2"/>
  <c r="K30" i="2" s="1"/>
  <c r="K6" i="2"/>
  <c r="F6" i="2"/>
  <c r="Q5" i="2"/>
  <c r="P5" i="2"/>
  <c r="O5" i="2"/>
  <c r="N5" i="2"/>
  <c r="F5" i="2"/>
  <c r="K4" i="2"/>
  <c r="F4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B38" i="1"/>
  <c r="D37" i="1"/>
  <c r="D38" i="1" s="1"/>
  <c r="G38" i="1" s="1"/>
  <c r="D36" i="1"/>
  <c r="D35" i="1"/>
  <c r="M35" i="1"/>
  <c r="K35" i="1"/>
  <c r="K33" i="1"/>
  <c r="S6" i="1"/>
  <c r="R5" i="1"/>
  <c r="R6" i="1"/>
  <c r="Q5" i="1"/>
  <c r="Q6" i="1"/>
  <c r="P5" i="1"/>
  <c r="P6" i="1"/>
  <c r="O5" i="1"/>
  <c r="O6" i="1"/>
  <c r="K7" i="1" s="1"/>
  <c r="L13" i="1" l="1"/>
  <c r="M13" i="1" s="1"/>
  <c r="L10" i="1"/>
  <c r="M10" i="1" s="1"/>
  <c r="L4" i="1"/>
  <c r="M4" i="1" s="1"/>
  <c r="L27" i="1"/>
  <c r="M27" i="1" s="1"/>
  <c r="L24" i="1"/>
  <c r="M24" i="1" s="1"/>
  <c r="L19" i="1"/>
  <c r="M19" i="1" s="1"/>
  <c r="L16" i="1"/>
  <c r="M16" i="1" s="1"/>
  <c r="L11" i="1"/>
  <c r="M11" i="1" s="1"/>
  <c r="L8" i="1"/>
  <c r="M8" i="1" s="1"/>
  <c r="L5" i="1"/>
  <c r="M5" i="1" s="1"/>
  <c r="L29" i="1"/>
  <c r="M29" i="1" s="1"/>
  <c r="L26" i="1"/>
  <c r="M26" i="1" s="1"/>
  <c r="L21" i="1"/>
  <c r="M21" i="1" s="1"/>
  <c r="L18" i="1"/>
  <c r="M18" i="1" s="1"/>
  <c r="L28" i="1"/>
  <c r="M28" i="1" s="1"/>
  <c r="L23" i="1"/>
  <c r="M23" i="1" s="1"/>
  <c r="L20" i="1"/>
  <c r="M20" i="1" s="1"/>
  <c r="L15" i="1"/>
  <c r="M15" i="1" s="1"/>
  <c r="L12" i="1"/>
  <c r="M12" i="1" s="1"/>
  <c r="L7" i="1"/>
  <c r="M7" i="1" s="1"/>
  <c r="K11" i="2"/>
  <c r="K19" i="2"/>
  <c r="K27" i="2"/>
  <c r="K5" i="2"/>
  <c r="K9" i="2"/>
  <c r="K17" i="2"/>
  <c r="K25" i="2"/>
  <c r="K7" i="2"/>
  <c r="K15" i="2"/>
  <c r="K23" i="2"/>
  <c r="K8" i="2"/>
  <c r="K10" i="2"/>
  <c r="K12" i="2"/>
  <c r="K14" i="2"/>
  <c r="K16" i="2"/>
  <c r="K18" i="2"/>
  <c r="K20" i="2"/>
  <c r="K22" i="2"/>
  <c r="K24" i="2"/>
  <c r="K26" i="2"/>
  <c r="K28" i="2"/>
  <c r="K5" i="1"/>
  <c r="K30" i="1"/>
  <c r="K26" i="1"/>
  <c r="K22" i="1"/>
  <c r="K18" i="1"/>
  <c r="K14" i="1"/>
  <c r="K10" i="1"/>
  <c r="K6" i="1"/>
  <c r="K29" i="1"/>
  <c r="K25" i="1"/>
  <c r="K21" i="1"/>
  <c r="K17" i="1"/>
  <c r="K13" i="1"/>
  <c r="K9" i="1"/>
  <c r="K28" i="1"/>
  <c r="K24" i="1"/>
  <c r="K20" i="1"/>
  <c r="K16" i="1"/>
  <c r="K12" i="1"/>
  <c r="K8" i="1"/>
  <c r="K27" i="1"/>
  <c r="K23" i="1"/>
  <c r="K19" i="1"/>
  <c r="K15" i="1"/>
  <c r="K11" i="1"/>
  <c r="K32" i="2" l="1"/>
  <c r="K34" i="2" s="1"/>
  <c r="M34" i="2" s="1"/>
  <c r="K32" i="1"/>
  <c r="K34" i="1" s="1"/>
  <c r="M34" i="1" s="1"/>
</calcChain>
</file>

<file path=xl/sharedStrings.xml><?xml version="1.0" encoding="utf-8"?>
<sst xmlns="http://schemas.openxmlformats.org/spreadsheetml/2006/main" count="48" uniqueCount="22">
  <si>
    <t>Amostra Nº</t>
  </si>
  <si>
    <t>Valor Unitário</t>
  </si>
  <si>
    <t>Área Privativa</t>
  </si>
  <si>
    <t>Terreno em Condomínio</t>
  </si>
  <si>
    <t>Distância</t>
  </si>
  <si>
    <t>Média</t>
  </si>
  <si>
    <t>Mediana</t>
  </si>
  <si>
    <t>1º Quartil</t>
  </si>
  <si>
    <t>2º Quartil</t>
  </si>
  <si>
    <t>3º Quartil</t>
  </si>
  <si>
    <t>Moda</t>
  </si>
  <si>
    <t>Variância</t>
  </si>
  <si>
    <t>Desvio Padrão</t>
  </si>
  <si>
    <t>y</t>
  </si>
  <si>
    <t>x1</t>
  </si>
  <si>
    <t>x2</t>
  </si>
  <si>
    <t>x3</t>
  </si>
  <si>
    <t>variável dependente</t>
  </si>
  <si>
    <t>variáveis independentes</t>
  </si>
  <si>
    <t>Valor de Venda</t>
  </si>
  <si>
    <t>n-1</t>
  </si>
  <si>
    <t>soma 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</si>
</sst>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00"/>
    <numFmt numFmtId="165" formatCode="#,##0.00000"/>
    <numFmt numFmtId="167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165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2" fontId="0" fillId="0" borderId="0" xfId="0" applyNumberFormat="1" applyAlignment="1"/>
    <xf numFmtId="3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3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3" fontId="2" fillId="7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/>
    <xf numFmtId="3" fontId="2" fillId="8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6A1ADC18-30E0-490B-952E-9F980E361BE3}"/>
    <cellStyle name="Percent 2" xfId="2" xr:uid="{2B1C768D-7C19-4BA9-B2E8-4A398B0EFD3B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fgColor theme="0" tint="-4.9989318521683403E-2"/>
          <bgColor theme="0" tint="-4.9989318521683403E-2"/>
        </patternFill>
      </fill>
    </dxf>
    <dxf>
      <fill>
        <patternFill patternType="solid">
          <fgColor theme="0"/>
          <bgColor theme="0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1"/>
      </font>
      <fill>
        <patternFill>
          <bgColor theme="0" tint="-0.24994659260841701"/>
        </patternFill>
      </fill>
      <border>
        <bottom style="medium">
          <color theme="1"/>
        </bottom>
      </border>
    </dxf>
    <dxf>
      <font>
        <color theme="1"/>
      </font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theme="0" tint="-4.9989318521683403E-2"/>
          <bgColor theme="0" tint="-4.9989318521683403E-2"/>
        </patternFill>
      </fill>
    </dxf>
    <dxf>
      <font>
        <b/>
        <color theme="1"/>
      </font>
      <fill>
        <patternFill>
          <fgColor theme="0" tint="-0.24994659260841701"/>
          <bgColor theme="0" tint="-0.24994659260841701"/>
        </patternFill>
      </fill>
      <border>
        <left style="medium">
          <color auto="1"/>
        </left>
      </border>
    </dxf>
    <dxf>
      <font>
        <b/>
        <color theme="1"/>
      </font>
      <fill>
        <patternFill>
          <fgColor theme="0" tint="-0.24994659260841701"/>
          <bgColor theme="0" tint="-0.24994659260841701"/>
        </patternFill>
      </fill>
      <border>
        <right style="medium">
          <color auto="1"/>
        </right>
      </border>
    </dxf>
    <dxf>
      <font>
        <b/>
        <color theme="1"/>
      </font>
      <fill>
        <patternFill>
          <fgColor theme="0" tint="-0.24994659260841701"/>
          <bgColor theme="0" tint="-0.24994659260841701"/>
        </patternFill>
      </fill>
      <border>
        <top style="double">
          <color theme="1"/>
        </top>
      </border>
    </dxf>
    <dxf>
      <font>
        <b/>
        <color theme="1"/>
      </font>
      <fill>
        <patternFill>
          <fgColor theme="0" tint="-0.24994659260841701"/>
          <bgColor theme="0" tint="-0.24994659260841701"/>
        </patternFill>
      </fill>
      <border>
        <bottom style="double">
          <color theme="1"/>
        </bottom>
      </border>
    </dxf>
    <dxf>
      <font>
        <color theme="1"/>
      </font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</dxfs>
  <tableStyles count="2" defaultTableStyle="TableStyleMedium2" defaultPivotStyle="PivotStyleLight16">
    <tableStyle name="TAB_STYLE_PADRÃO" pivot="0" count="6" xr9:uid="{A53F9778-8190-461C-A744-3B180A5C46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</tableStyle>
    <tableStyle name="TableStyleLight15 2" pivot="0" count="8" xr9:uid="{250932B4-8594-4692-8E84-AB5BE61E7FE4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14</xdr:row>
      <xdr:rowOff>102869</xdr:rowOff>
    </xdr:from>
    <xdr:to>
      <xdr:col>7</xdr:col>
      <xdr:colOff>310516</xdr:colOff>
      <xdr:row>17</xdr:row>
      <xdr:rowOff>81914</xdr:rowOff>
    </xdr:to>
    <xdr:sp macro="" textlink="">
      <xdr:nvSpPr>
        <xdr:cNvPr id="2" name="Seta: para a Esquerda 1">
          <a:extLst>
            <a:ext uri="{FF2B5EF4-FFF2-40B4-BE49-F238E27FC236}">
              <a16:creationId xmlns:a16="http://schemas.microsoft.com/office/drawing/2014/main" id="{0AED4248-C7B0-4F48-9CAF-BE3B49144464}"/>
            </a:ext>
          </a:extLst>
        </xdr:cNvPr>
        <xdr:cNvSpPr/>
      </xdr:nvSpPr>
      <xdr:spPr>
        <a:xfrm>
          <a:off x="7162800" y="2663189"/>
          <a:ext cx="942976" cy="52768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Mediana</a:t>
          </a:r>
        </a:p>
      </xdr:txBody>
    </xdr:sp>
    <xdr:clientData/>
  </xdr:twoCellAnchor>
  <xdr:twoCellAnchor>
    <xdr:from>
      <xdr:col>6</xdr:col>
      <xdr:colOff>104774</xdr:colOff>
      <xdr:row>8</xdr:row>
      <xdr:rowOff>104774</xdr:rowOff>
    </xdr:from>
    <xdr:to>
      <xdr:col>7</xdr:col>
      <xdr:colOff>476249</xdr:colOff>
      <xdr:row>11</xdr:row>
      <xdr:rowOff>76199</xdr:rowOff>
    </xdr:to>
    <xdr:sp macro="" textlink="">
      <xdr:nvSpPr>
        <xdr:cNvPr id="3" name="Seta: para a Esquerda 2">
          <a:extLst>
            <a:ext uri="{FF2B5EF4-FFF2-40B4-BE49-F238E27FC236}">
              <a16:creationId xmlns:a16="http://schemas.microsoft.com/office/drawing/2014/main" id="{FEA1E8B8-3993-4814-AEF6-DE990258E0A2}"/>
            </a:ext>
          </a:extLst>
        </xdr:cNvPr>
        <xdr:cNvSpPr/>
      </xdr:nvSpPr>
      <xdr:spPr>
        <a:xfrm>
          <a:off x="7176134" y="1567814"/>
          <a:ext cx="1095375" cy="52006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1º</a:t>
          </a:r>
          <a:r>
            <a:rPr lang="pt-BR" sz="1100" baseline="0"/>
            <a:t> Quartil</a:t>
          </a:r>
          <a:endParaRPr lang="pt-BR" sz="1100"/>
        </a:p>
      </xdr:txBody>
    </xdr:sp>
    <xdr:clientData/>
  </xdr:twoCellAnchor>
  <xdr:twoCellAnchor>
    <xdr:from>
      <xdr:col>7</xdr:col>
      <xdr:colOff>371474</xdr:colOff>
      <xdr:row>15</xdr:row>
      <xdr:rowOff>19049</xdr:rowOff>
    </xdr:from>
    <xdr:to>
      <xdr:col>9</xdr:col>
      <xdr:colOff>133349</xdr:colOff>
      <xdr:row>17</xdr:row>
      <xdr:rowOff>180974</xdr:rowOff>
    </xdr:to>
    <xdr:sp macro="" textlink="">
      <xdr:nvSpPr>
        <xdr:cNvPr id="4" name="Seta: para a Esquerda 3">
          <a:extLst>
            <a:ext uri="{FF2B5EF4-FFF2-40B4-BE49-F238E27FC236}">
              <a16:creationId xmlns:a16="http://schemas.microsoft.com/office/drawing/2014/main" id="{A8BB7B12-4593-4B77-93AB-3313F8396545}"/>
            </a:ext>
          </a:extLst>
        </xdr:cNvPr>
        <xdr:cNvSpPr/>
      </xdr:nvSpPr>
      <xdr:spPr>
        <a:xfrm>
          <a:off x="8166734" y="2762249"/>
          <a:ext cx="1011555" cy="52768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2º</a:t>
          </a:r>
          <a:r>
            <a:rPr lang="pt-BR" sz="1100" baseline="0"/>
            <a:t> Quartil</a:t>
          </a:r>
          <a:endParaRPr lang="pt-BR" sz="1100"/>
        </a:p>
      </xdr:txBody>
    </xdr:sp>
    <xdr:clientData/>
  </xdr:twoCellAnchor>
  <xdr:twoCellAnchor>
    <xdr:from>
      <xdr:col>6</xdr:col>
      <xdr:colOff>161925</xdr:colOff>
      <xdr:row>21</xdr:row>
      <xdr:rowOff>123825</xdr:rowOff>
    </xdr:from>
    <xdr:to>
      <xdr:col>7</xdr:col>
      <xdr:colOff>533400</xdr:colOff>
      <xdr:row>24</xdr:row>
      <xdr:rowOff>95250</xdr:rowOff>
    </xdr:to>
    <xdr:sp macro="" textlink="">
      <xdr:nvSpPr>
        <xdr:cNvPr id="5" name="Seta: para a Esquerda 4">
          <a:extLst>
            <a:ext uri="{FF2B5EF4-FFF2-40B4-BE49-F238E27FC236}">
              <a16:creationId xmlns:a16="http://schemas.microsoft.com/office/drawing/2014/main" id="{D8D81E2D-C96B-4A06-816E-72F703B7C702}"/>
            </a:ext>
          </a:extLst>
        </xdr:cNvPr>
        <xdr:cNvSpPr/>
      </xdr:nvSpPr>
      <xdr:spPr>
        <a:xfrm>
          <a:off x="7233285" y="3964305"/>
          <a:ext cx="1095375" cy="52006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3º</a:t>
          </a:r>
          <a:r>
            <a:rPr lang="pt-BR" sz="1100" baseline="0"/>
            <a:t> Quartil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</xdr:row>
      <xdr:rowOff>19049</xdr:rowOff>
    </xdr:from>
    <xdr:to>
      <xdr:col>7</xdr:col>
      <xdr:colOff>295276</xdr:colOff>
      <xdr:row>17</xdr:row>
      <xdr:rowOff>180974</xdr:rowOff>
    </xdr:to>
    <xdr:sp macro="" textlink="">
      <xdr:nvSpPr>
        <xdr:cNvPr id="2" name="Seta: para a Esquerda 1">
          <a:extLst>
            <a:ext uri="{FF2B5EF4-FFF2-40B4-BE49-F238E27FC236}">
              <a16:creationId xmlns:a16="http://schemas.microsoft.com/office/drawing/2014/main" id="{52032CF0-B401-4071-9F9B-D5B9AAE13B69}"/>
            </a:ext>
          </a:extLst>
        </xdr:cNvPr>
        <xdr:cNvSpPr/>
      </xdr:nvSpPr>
      <xdr:spPr>
        <a:xfrm>
          <a:off x="5514975" y="2495549"/>
          <a:ext cx="828676" cy="54292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Mediana</a:t>
          </a:r>
        </a:p>
      </xdr:txBody>
    </xdr:sp>
    <xdr:clientData/>
  </xdr:twoCellAnchor>
  <xdr:twoCellAnchor>
    <xdr:from>
      <xdr:col>6</xdr:col>
      <xdr:colOff>104774</xdr:colOff>
      <xdr:row>8</xdr:row>
      <xdr:rowOff>104774</xdr:rowOff>
    </xdr:from>
    <xdr:to>
      <xdr:col>7</xdr:col>
      <xdr:colOff>476249</xdr:colOff>
      <xdr:row>11</xdr:row>
      <xdr:rowOff>76199</xdr:rowOff>
    </xdr:to>
    <xdr:sp macro="" textlink="">
      <xdr:nvSpPr>
        <xdr:cNvPr id="3" name="Seta: para a Esquerda 2">
          <a:extLst>
            <a:ext uri="{FF2B5EF4-FFF2-40B4-BE49-F238E27FC236}">
              <a16:creationId xmlns:a16="http://schemas.microsoft.com/office/drawing/2014/main" id="{09D2A358-2C8A-4FD5-A91C-D0216DC9B0F3}"/>
            </a:ext>
          </a:extLst>
        </xdr:cNvPr>
        <xdr:cNvSpPr/>
      </xdr:nvSpPr>
      <xdr:spPr>
        <a:xfrm>
          <a:off x="5543549" y="1247774"/>
          <a:ext cx="981075" cy="54292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1º</a:t>
          </a:r>
          <a:r>
            <a:rPr lang="pt-BR" sz="1100" baseline="0"/>
            <a:t> Quartil</a:t>
          </a:r>
          <a:endParaRPr lang="pt-BR" sz="1100"/>
        </a:p>
      </xdr:txBody>
    </xdr:sp>
    <xdr:clientData/>
  </xdr:twoCellAnchor>
  <xdr:twoCellAnchor>
    <xdr:from>
      <xdr:col>7</xdr:col>
      <xdr:colOff>371474</xdr:colOff>
      <xdr:row>15</xdr:row>
      <xdr:rowOff>19049</xdr:rowOff>
    </xdr:from>
    <xdr:to>
      <xdr:col>9</xdr:col>
      <xdr:colOff>133349</xdr:colOff>
      <xdr:row>17</xdr:row>
      <xdr:rowOff>180974</xdr:rowOff>
    </xdr:to>
    <xdr:sp macro="" textlink="">
      <xdr:nvSpPr>
        <xdr:cNvPr id="4" name="Seta: para a Esquerda 3">
          <a:extLst>
            <a:ext uri="{FF2B5EF4-FFF2-40B4-BE49-F238E27FC236}">
              <a16:creationId xmlns:a16="http://schemas.microsoft.com/office/drawing/2014/main" id="{F6B28054-D99A-418C-92B5-3B78CBCBC527}"/>
            </a:ext>
          </a:extLst>
        </xdr:cNvPr>
        <xdr:cNvSpPr/>
      </xdr:nvSpPr>
      <xdr:spPr>
        <a:xfrm>
          <a:off x="6419849" y="2495549"/>
          <a:ext cx="981075" cy="54292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2º</a:t>
          </a:r>
          <a:r>
            <a:rPr lang="pt-BR" sz="1100" baseline="0"/>
            <a:t> Quartil</a:t>
          </a:r>
          <a:endParaRPr lang="pt-BR" sz="1100"/>
        </a:p>
      </xdr:txBody>
    </xdr:sp>
    <xdr:clientData/>
  </xdr:twoCellAnchor>
  <xdr:twoCellAnchor>
    <xdr:from>
      <xdr:col>6</xdr:col>
      <xdr:colOff>161925</xdr:colOff>
      <xdr:row>21</xdr:row>
      <xdr:rowOff>123825</xdr:rowOff>
    </xdr:from>
    <xdr:to>
      <xdr:col>7</xdr:col>
      <xdr:colOff>533400</xdr:colOff>
      <xdr:row>24</xdr:row>
      <xdr:rowOff>95250</xdr:rowOff>
    </xdr:to>
    <xdr:sp macro="" textlink="">
      <xdr:nvSpPr>
        <xdr:cNvPr id="5" name="Seta: para a Esquerda 4">
          <a:extLst>
            <a:ext uri="{FF2B5EF4-FFF2-40B4-BE49-F238E27FC236}">
              <a16:creationId xmlns:a16="http://schemas.microsoft.com/office/drawing/2014/main" id="{7BE094AB-E06A-4887-B5EF-2E63B67D7B2A}"/>
            </a:ext>
          </a:extLst>
        </xdr:cNvPr>
        <xdr:cNvSpPr/>
      </xdr:nvSpPr>
      <xdr:spPr>
        <a:xfrm>
          <a:off x="5600700" y="3743325"/>
          <a:ext cx="981075" cy="542925"/>
        </a:xfrm>
        <a:prstGeom prst="leftArrow">
          <a:avLst>
            <a:gd name="adj1" fmla="val 50000"/>
            <a:gd name="adj2" fmla="val 46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3º</a:t>
          </a:r>
          <a:r>
            <a:rPr lang="pt-BR" sz="1100" baseline="0"/>
            <a:t> Quartil</a:t>
          </a:r>
          <a:endParaRPr lang="pt-BR" sz="1100"/>
        </a:p>
      </xdr:txBody>
    </xdr:sp>
    <xdr:clientData/>
  </xdr:twoCellAnchor>
  <xdr:twoCellAnchor editAs="oneCell">
    <xdr:from>
      <xdr:col>15</xdr:col>
      <xdr:colOff>344244</xdr:colOff>
      <xdr:row>11</xdr:row>
      <xdr:rowOff>162260</xdr:rowOff>
    </xdr:from>
    <xdr:to>
      <xdr:col>19</xdr:col>
      <xdr:colOff>481404</xdr:colOff>
      <xdr:row>19</xdr:row>
      <xdr:rowOff>59166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3A7825A-57EA-4558-BCE5-152A0E5F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373" y="2134495"/>
          <a:ext cx="2647278" cy="1331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21</xdr:col>
      <xdr:colOff>60960</xdr:colOff>
      <xdr:row>35</xdr:row>
      <xdr:rowOff>106680</xdr:rowOff>
    </xdr:to>
    <xdr:pic>
      <xdr:nvPicPr>
        <xdr:cNvPr id="10" name="Imagem 9" descr="Learn How to Calculate Standard Deviation | Standard deviation, Math work,  Education math">
          <a:extLst>
            <a:ext uri="{FF2B5EF4-FFF2-40B4-BE49-F238E27FC236}">
              <a16:creationId xmlns:a16="http://schemas.microsoft.com/office/drawing/2014/main" id="{EBDD6434-F0F3-4E00-95D9-3683013A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2360" y="3840480"/>
          <a:ext cx="38100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795AF-D018-4381-9C5A-0095CF0C9961}" name="Tabela13" displayName="Tabela13" ref="A3:F29" totalsRowShown="0" headerRowDxfId="7" dataDxfId="6">
  <autoFilter ref="A3:F29" xr:uid="{A1554893-2CED-4F83-A99F-FE21D0C7C58F}"/>
  <tableColumns count="6">
    <tableColumn id="1" xr3:uid="{D14D8241-4BE7-458B-B1D3-021CBE4469CA}" name="Amostra Nº" dataDxfId="5"/>
    <tableColumn id="2" xr3:uid="{67E078D9-E2D8-4C0D-823D-C13661D96F80}" name="Valor Unitário" dataDxfId="4"/>
    <tableColumn id="3" xr3:uid="{0D77D3E6-341A-45D6-B28D-5924F73BDA66}" name="Área Privativa" dataDxfId="3"/>
    <tableColumn id="4" xr3:uid="{F4B8D841-6683-454C-B1E2-29DDBA0585D3}" name="Distância" dataDxfId="2"/>
    <tableColumn id="5" xr3:uid="{CCBF29B9-824C-4631-9D92-AC994C3C8BB8}" name="Terreno em Condomínio" dataDxfId="1"/>
    <tableColumn id="6" xr3:uid="{F15A1B4B-66FE-4BEA-92DE-32A21EA2F3B3}" name="Valor de Venda" dataDxfId="0">
      <calculatedColumnFormula>Tabela13[[#This Row],[Valor Unitário]]*Tabela13[[#This Row],[Área Privativa]]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A6FBC-21FB-4653-ADD2-35A7E5776951}" name="Tabela1" displayName="Tabela1" ref="A3:F30" totalsRowShown="0" headerRowDxfId="15" dataDxfId="14">
  <autoFilter ref="A3:F30" xr:uid="{A1554893-2CED-4F83-A99F-FE21D0C7C58F}"/>
  <tableColumns count="6">
    <tableColumn id="1" xr3:uid="{CA3B53F6-58A6-43DF-8A2C-0E9BFA303320}" name="Amostra Nº" dataDxfId="13"/>
    <tableColumn id="2" xr3:uid="{7D51FD20-6710-4899-BB46-BBA62DBC9835}" name="Valor Unitário" dataDxfId="12"/>
    <tableColumn id="3" xr3:uid="{DFE3FCAE-46AA-43AB-B485-6442639B1E62}" name="Área Privativa" dataDxfId="11"/>
    <tableColumn id="4" xr3:uid="{7013071E-DC4E-4749-8978-354218F20CD9}" name="Distância" dataDxfId="10"/>
    <tableColumn id="5" xr3:uid="{33AA6228-EB87-4F23-8A3C-0CAE8322165D}" name="Terreno em Condomínio" dataDxfId="9"/>
    <tableColumn id="6" xr3:uid="{36B273B3-F496-4BD2-95F1-3B8904A73337}" name="Valor de Venda" dataDxfId="8">
      <calculatedColumnFormula>Tabela1[[#This Row],[Valor Unitário]]*Tabela1[[#This Row],[Área Privativa]]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4832-0355-48F4-809C-E32101CD8CF8}">
  <dimension ref="A1:R38"/>
  <sheetViews>
    <sheetView workbookViewId="0">
      <selection activeCell="B16" sqref="B16:B17"/>
    </sheetView>
  </sheetViews>
  <sheetFormatPr defaultColWidth="9.109375" defaultRowHeight="14.4" x14ac:dyDescent="0.3"/>
  <cols>
    <col min="1" max="1" width="13.109375" style="5" customWidth="1"/>
    <col min="2" max="2" width="15.6640625" style="5" customWidth="1"/>
    <col min="3" max="3" width="16" style="5" customWidth="1"/>
    <col min="4" max="4" width="14.21875" style="5" bestFit="1" customWidth="1"/>
    <col min="5" max="5" width="25.33203125" style="5" customWidth="1"/>
    <col min="6" max="6" width="18.77734375" style="5" bestFit="1" customWidth="1"/>
    <col min="7" max="7" width="10.5546875" style="5" bestFit="1" customWidth="1"/>
    <col min="8" max="10" width="9.109375" style="5"/>
    <col min="11" max="11" width="11.6640625" style="21" bestFit="1" customWidth="1"/>
    <col min="12" max="12" width="13.6640625" style="5" bestFit="1" customWidth="1"/>
    <col min="13" max="16384" width="9.109375" style="5"/>
  </cols>
  <sheetData>
    <row r="1" spans="1:18" x14ac:dyDescent="0.3">
      <c r="B1" s="5" t="s">
        <v>17</v>
      </c>
      <c r="C1" s="23" t="s">
        <v>18</v>
      </c>
      <c r="D1" s="23"/>
      <c r="E1" s="23"/>
      <c r="F1" s="22"/>
    </row>
    <row r="2" spans="1:18" x14ac:dyDescent="0.3">
      <c r="B2" s="5" t="s">
        <v>13</v>
      </c>
      <c r="C2" s="5" t="s">
        <v>14</v>
      </c>
      <c r="D2" s="5" t="s">
        <v>15</v>
      </c>
      <c r="E2" s="5" t="s">
        <v>16</v>
      </c>
    </row>
    <row r="3" spans="1:18" x14ac:dyDescent="0.3">
      <c r="A3" s="4" t="s">
        <v>0</v>
      </c>
      <c r="B3" s="4" t="s">
        <v>1</v>
      </c>
      <c r="C3" s="4" t="s">
        <v>2</v>
      </c>
      <c r="D3" s="4" t="s">
        <v>4</v>
      </c>
      <c r="E3" s="1" t="s">
        <v>3</v>
      </c>
      <c r="F3" s="1" t="s">
        <v>19</v>
      </c>
      <c r="K3" s="21" t="s">
        <v>11</v>
      </c>
      <c r="O3" s="5" t="s">
        <v>8</v>
      </c>
    </row>
    <row r="4" spans="1:18" x14ac:dyDescent="0.3">
      <c r="A4" s="11">
        <v>1</v>
      </c>
      <c r="B4" s="12">
        <v>166.66666666666666</v>
      </c>
      <c r="C4" s="12">
        <v>420</v>
      </c>
      <c r="D4" s="12">
        <v>1500</v>
      </c>
      <c r="E4" s="12">
        <v>0</v>
      </c>
      <c r="F4" s="12">
        <f>Tabela13[[#This Row],[Valor Unitário]]*Tabela13[[#This Row],[Área Privativa]]</f>
        <v>70000</v>
      </c>
      <c r="K4" s="21">
        <f>(Tabela13[[#This Row],[Valor Unitário]]-$N$6)^2</f>
        <v>36729.002768362421</v>
      </c>
      <c r="N4" s="5" t="s">
        <v>5</v>
      </c>
      <c r="O4" s="5" t="s">
        <v>6</v>
      </c>
      <c r="P4" s="5" t="s">
        <v>7</v>
      </c>
      <c r="Q4" s="5" t="s">
        <v>9</v>
      </c>
      <c r="R4" s="5" t="s">
        <v>10</v>
      </c>
    </row>
    <row r="5" spans="1:18" x14ac:dyDescent="0.3">
      <c r="A5" s="11">
        <v>2</v>
      </c>
      <c r="B5" s="12">
        <v>171.42857142857142</v>
      </c>
      <c r="C5" s="12">
        <v>700</v>
      </c>
      <c r="D5" s="12">
        <v>1650</v>
      </c>
      <c r="E5" s="12">
        <v>0</v>
      </c>
      <c r="F5" s="12">
        <f>Tabela13[[#This Row],[Valor Unitário]]*Tabela13[[#This Row],[Área Privativa]]</f>
        <v>119999.99999999999</v>
      </c>
      <c r="K5" s="21">
        <f>(Tabela13[[#This Row],[Valor Unitário]]-$N$6)^2</f>
        <v>34926.458293259799</v>
      </c>
      <c r="N5" s="6">
        <f>SUM(Tabela13[Valor Unitário])/COUNTA(Tabela13[Amostra Nº])</f>
        <v>358.31478893339386</v>
      </c>
      <c r="O5" s="6">
        <f>B17</f>
        <v>400</v>
      </c>
      <c r="P5" s="6">
        <f>B10</f>
        <v>266.66666666666669</v>
      </c>
      <c r="Q5" s="6">
        <f>B24</f>
        <v>443.85264092321353</v>
      </c>
      <c r="R5" s="6">
        <v>433.33333333333331</v>
      </c>
    </row>
    <row r="6" spans="1:18" x14ac:dyDescent="0.3">
      <c r="A6" s="11">
        <v>3</v>
      </c>
      <c r="B6" s="12">
        <v>214.28571428571428</v>
      </c>
      <c r="C6" s="12">
        <v>420</v>
      </c>
      <c r="D6" s="12">
        <v>1300</v>
      </c>
      <c r="E6" s="12">
        <v>0</v>
      </c>
      <c r="F6" s="12">
        <f>Tabela13[[#This Row],[Valor Unitário]]*Tabela13[[#This Row],[Área Privativa]]</f>
        <v>90000</v>
      </c>
      <c r="K6" s="21">
        <f>(Tabela13[[#This Row],[Valor Unitário]]-$N$6)^2</f>
        <v>20744.374343866857</v>
      </c>
      <c r="N6" s="6">
        <f>AVERAGE(B4:B29)</f>
        <v>358.31478893339386</v>
      </c>
      <c r="O6" s="6">
        <f>MEDIAN(Tabela13[Valor Unitário])</f>
        <v>383.33333333333337</v>
      </c>
      <c r="P6" s="6">
        <f>QUARTILE(Tabela13[Valor Unitário],1)</f>
        <v>266.66666666666669</v>
      </c>
      <c r="Q6" s="6">
        <f>QUARTILE(Tabela13[Valor Unitário],3)</f>
        <v>433.33333333333331</v>
      </c>
      <c r="R6" s="6">
        <f>_xlfn.MODE.SNGL(Tabela13[Valor Unitário])</f>
        <v>433.33333333333331</v>
      </c>
    </row>
    <row r="7" spans="1:18" x14ac:dyDescent="0.3">
      <c r="A7" s="11">
        <v>4</v>
      </c>
      <c r="B7" s="12">
        <v>216.66666666666666</v>
      </c>
      <c r="C7" s="12">
        <v>600</v>
      </c>
      <c r="D7" s="12">
        <v>200</v>
      </c>
      <c r="E7" s="12">
        <v>0</v>
      </c>
      <c r="F7" s="12">
        <f>Tabela13[[#This Row],[Valor Unitário]]*Tabela13[[#This Row],[Área Privativa]]</f>
        <v>130000</v>
      </c>
      <c r="K7" s="21">
        <f>(Tabela13[[#This Row],[Valor Unitário]]-$N$6)^2</f>
        <v>20064.190541689699</v>
      </c>
    </row>
    <row r="8" spans="1:18" x14ac:dyDescent="0.3">
      <c r="A8" s="11">
        <v>5</v>
      </c>
      <c r="B8" s="12">
        <v>250</v>
      </c>
      <c r="C8" s="12">
        <v>600</v>
      </c>
      <c r="D8" s="12">
        <v>700</v>
      </c>
      <c r="E8" s="12">
        <v>0</v>
      </c>
      <c r="F8" s="12">
        <f>Tabela13[[#This Row],[Valor Unitário]]*Tabela13[[#This Row],[Área Privativa]]</f>
        <v>150000</v>
      </c>
      <c r="K8" s="21">
        <f>(Tabela13[[#This Row],[Valor Unitário]]-$N$6)^2</f>
        <v>11732.09350168566</v>
      </c>
    </row>
    <row r="9" spans="1:18" x14ac:dyDescent="0.3">
      <c r="A9" s="11">
        <v>6</v>
      </c>
      <c r="B9" s="12">
        <v>261.90476190476193</v>
      </c>
      <c r="C9" s="12">
        <v>420</v>
      </c>
      <c r="D9" s="12">
        <v>350</v>
      </c>
      <c r="E9" s="12">
        <v>0</v>
      </c>
      <c r="F9" s="12">
        <f>Tabela13[[#This Row],[Valor Unitário]]*Tabela13[[#This Row],[Área Privativa]]</f>
        <v>110000.00000000001</v>
      </c>
      <c r="K9" s="21">
        <f>(Tabela13[[#This Row],[Valor Unitário]]-$N$6)^2</f>
        <v>9294.893311661539</v>
      </c>
    </row>
    <row r="10" spans="1:18" x14ac:dyDescent="0.3">
      <c r="A10" s="9">
        <v>7</v>
      </c>
      <c r="B10" s="10">
        <v>266.66666666666669</v>
      </c>
      <c r="C10" s="10">
        <v>600</v>
      </c>
      <c r="D10" s="10">
        <v>300</v>
      </c>
      <c r="E10" s="10">
        <v>0</v>
      </c>
      <c r="F10" s="10">
        <f>Tabela13[[#This Row],[Valor Unitário]]*Tabela13[[#This Row],[Área Privativa]]</f>
        <v>160000</v>
      </c>
      <c r="K10" s="21">
        <f>(Tabela13[[#This Row],[Valor Unitário]]-$N$6)^2</f>
        <v>8399.3783150169729</v>
      </c>
    </row>
    <row r="11" spans="1:18" x14ac:dyDescent="0.3">
      <c r="A11" s="9">
        <v>8</v>
      </c>
      <c r="B11" s="10">
        <v>266.66666666666669</v>
      </c>
      <c r="C11" s="10">
        <v>600</v>
      </c>
      <c r="D11" s="10">
        <v>200</v>
      </c>
      <c r="E11" s="10">
        <v>0</v>
      </c>
      <c r="F11" s="10">
        <f>Tabela13[[#This Row],[Valor Unitário]]*Tabela13[[#This Row],[Área Privativa]]</f>
        <v>160000</v>
      </c>
      <c r="K11" s="21">
        <f>(Tabela13[[#This Row],[Valor Unitário]]-$N$6)^2</f>
        <v>8399.3783150169729</v>
      </c>
    </row>
    <row r="12" spans="1:18" x14ac:dyDescent="0.3">
      <c r="A12" s="13">
        <v>9</v>
      </c>
      <c r="B12" s="14">
        <v>305.55555555555554</v>
      </c>
      <c r="C12" s="14">
        <v>360</v>
      </c>
      <c r="D12" s="14">
        <v>1000</v>
      </c>
      <c r="E12" s="14">
        <v>1</v>
      </c>
      <c r="F12" s="14">
        <f>Tabela13[[#This Row],[Valor Unitário]]*Tabela13[[#This Row],[Área Privativa]]</f>
        <v>110000</v>
      </c>
      <c r="K12" s="21">
        <f>(Tabela13[[#This Row],[Valor Unitário]]-$N$6)^2</f>
        <v>2783.5367066172084</v>
      </c>
    </row>
    <row r="13" spans="1:18" x14ac:dyDescent="0.3">
      <c r="A13" s="13">
        <v>10</v>
      </c>
      <c r="B13" s="14">
        <v>316.66666666666669</v>
      </c>
      <c r="C13" s="14">
        <v>300</v>
      </c>
      <c r="D13" s="14">
        <v>800</v>
      </c>
      <c r="E13" s="14">
        <v>1</v>
      </c>
      <c r="F13" s="14">
        <f>Tabela13[[#This Row],[Valor Unitário]]*Tabela13[[#This Row],[Área Privativa]]</f>
        <v>95000</v>
      </c>
      <c r="K13" s="21">
        <f>(Tabela13[[#This Row],[Valor Unitário]]-$N$6)^2</f>
        <v>1734.5660883442556</v>
      </c>
    </row>
    <row r="14" spans="1:18" x14ac:dyDescent="0.3">
      <c r="A14" s="13">
        <v>11</v>
      </c>
      <c r="B14" s="14">
        <v>357.89473684210526</v>
      </c>
      <c r="C14" s="14">
        <v>475</v>
      </c>
      <c r="D14" s="14">
        <v>500</v>
      </c>
      <c r="E14" s="14">
        <v>0</v>
      </c>
      <c r="F14" s="14">
        <f>Tabela13[[#This Row],[Valor Unitário]]*Tabela13[[#This Row],[Área Privativa]]</f>
        <v>170000</v>
      </c>
      <c r="K14" s="21">
        <f>(Tabela13[[#This Row],[Valor Unitário]]-$N$6)^2</f>
        <v>0.17644375939592327</v>
      </c>
    </row>
    <row r="15" spans="1:18" x14ac:dyDescent="0.3">
      <c r="A15" s="13">
        <v>12</v>
      </c>
      <c r="B15" s="14">
        <v>366.66666666666669</v>
      </c>
      <c r="C15" s="14">
        <v>300</v>
      </c>
      <c r="D15" s="14">
        <v>700</v>
      </c>
      <c r="E15" s="14">
        <v>1</v>
      </c>
      <c r="F15" s="14">
        <f>Tabela13[[#This Row],[Valor Unitário]]*Tabela13[[#This Row],[Área Privativa]]</f>
        <v>110000</v>
      </c>
      <c r="K15" s="21">
        <f>(Tabela13[[#This Row],[Valor Unitário]]-$N$6)^2</f>
        <v>69.753861671538488</v>
      </c>
    </row>
    <row r="16" spans="1:18" x14ac:dyDescent="0.3">
      <c r="A16" s="25">
        <v>13</v>
      </c>
      <c r="B16" s="26">
        <v>366.66666666666669</v>
      </c>
      <c r="C16" s="26">
        <v>300</v>
      </c>
      <c r="D16" s="26">
        <v>700</v>
      </c>
      <c r="E16" s="26">
        <v>1</v>
      </c>
      <c r="F16" s="26">
        <f>Tabela13[[#This Row],[Valor Unitário]]*Tabela13[[#This Row],[Área Privativa]]</f>
        <v>110000</v>
      </c>
      <c r="K16" s="21">
        <f>(Tabela13[[#This Row],[Valor Unitário]]-$N$6)^2</f>
        <v>69.753861671538488</v>
      </c>
    </row>
    <row r="17" spans="1:11" x14ac:dyDescent="0.3">
      <c r="A17" s="25">
        <v>14</v>
      </c>
      <c r="B17" s="26">
        <v>400</v>
      </c>
      <c r="C17" s="26">
        <v>300</v>
      </c>
      <c r="D17" s="26">
        <v>500</v>
      </c>
      <c r="E17" s="26">
        <v>1</v>
      </c>
      <c r="F17" s="26">
        <f>Tabela13[[#This Row],[Valor Unitário]]*Tabela13[[#This Row],[Área Privativa]]</f>
        <v>120000</v>
      </c>
      <c r="K17" s="21">
        <f>(Tabela13[[#This Row],[Valor Unitário]]-$N$6)^2</f>
        <v>1737.6568216675032</v>
      </c>
    </row>
    <row r="18" spans="1:11" x14ac:dyDescent="0.3">
      <c r="A18" s="15">
        <v>15</v>
      </c>
      <c r="B18" s="16">
        <v>416.66666666666669</v>
      </c>
      <c r="C18" s="16">
        <v>300</v>
      </c>
      <c r="D18" s="16">
        <v>500</v>
      </c>
      <c r="E18" s="16">
        <v>1</v>
      </c>
      <c r="F18" s="16">
        <f>Tabela13[[#This Row],[Valor Unitário]]*Tabela13[[#This Row],[Área Privativa]]</f>
        <v>125000</v>
      </c>
      <c r="K18" s="21">
        <f>(Tabela13[[#This Row],[Valor Unitário]]-$N$6)^2</f>
        <v>3404.9416349988214</v>
      </c>
    </row>
    <row r="19" spans="1:11" x14ac:dyDescent="0.3">
      <c r="A19" s="15">
        <v>16</v>
      </c>
      <c r="B19" s="16">
        <v>416.66666666666669</v>
      </c>
      <c r="C19" s="16">
        <v>600</v>
      </c>
      <c r="D19" s="16">
        <v>10</v>
      </c>
      <c r="E19" s="16">
        <v>0</v>
      </c>
      <c r="F19" s="16">
        <f>Tabela13[[#This Row],[Valor Unitário]]*Tabela13[[#This Row],[Área Privativa]]</f>
        <v>250000</v>
      </c>
      <c r="K19" s="21">
        <f>(Tabela13[[#This Row],[Valor Unitário]]-$N$6)^2</f>
        <v>3404.9416349988214</v>
      </c>
    </row>
    <row r="20" spans="1:11" x14ac:dyDescent="0.3">
      <c r="A20" s="15">
        <v>17</v>
      </c>
      <c r="B20" s="19">
        <v>433.33333333333331</v>
      </c>
      <c r="C20" s="16">
        <v>300</v>
      </c>
      <c r="D20" s="16">
        <v>450</v>
      </c>
      <c r="E20" s="16">
        <v>1</v>
      </c>
      <c r="F20" s="16">
        <f>Tabela13[[#This Row],[Valor Unitário]]*Tabela13[[#This Row],[Área Privativa]]</f>
        <v>130000</v>
      </c>
      <c r="K20" s="21">
        <f>(Tabela13[[#This Row],[Valor Unitário]]-$N$6)^2</f>
        <v>5627.782003885688</v>
      </c>
    </row>
    <row r="21" spans="1:11" x14ac:dyDescent="0.3">
      <c r="A21" s="15">
        <v>18</v>
      </c>
      <c r="B21" s="19">
        <v>433.33333333333331</v>
      </c>
      <c r="C21" s="16">
        <v>300</v>
      </c>
      <c r="D21" s="16">
        <v>500</v>
      </c>
      <c r="E21" s="16">
        <v>1</v>
      </c>
      <c r="F21" s="16">
        <f>Tabela13[[#This Row],[Valor Unitário]]*Tabela13[[#This Row],[Área Privativa]]</f>
        <v>130000</v>
      </c>
      <c r="K21" s="21">
        <f>(Tabela13[[#This Row],[Valor Unitário]]-$N$6)^2</f>
        <v>5627.782003885688</v>
      </c>
    </row>
    <row r="22" spans="1:11" x14ac:dyDescent="0.3">
      <c r="A22" s="15">
        <v>19</v>
      </c>
      <c r="B22" s="19">
        <v>433.33333333333331</v>
      </c>
      <c r="C22" s="16">
        <v>300</v>
      </c>
      <c r="D22" s="16">
        <v>350</v>
      </c>
      <c r="E22" s="16">
        <v>1</v>
      </c>
      <c r="F22" s="16">
        <f>Tabela13[[#This Row],[Valor Unitário]]*Tabela13[[#This Row],[Área Privativa]]</f>
        <v>130000</v>
      </c>
      <c r="K22" s="21">
        <f>(Tabela13[[#This Row],[Valor Unitário]]-$N$6)^2</f>
        <v>5627.782003885688</v>
      </c>
    </row>
    <row r="23" spans="1:11" x14ac:dyDescent="0.3">
      <c r="A23" s="7">
        <v>20</v>
      </c>
      <c r="B23" s="20">
        <v>433.33333333333331</v>
      </c>
      <c r="C23" s="8">
        <v>600</v>
      </c>
      <c r="D23" s="8">
        <v>200</v>
      </c>
      <c r="E23" s="8">
        <v>1</v>
      </c>
      <c r="F23" s="8">
        <f>Tabela13[[#This Row],[Valor Unitário]]*Tabela13[[#This Row],[Área Privativa]]</f>
        <v>260000</v>
      </c>
      <c r="K23" s="21">
        <f>(Tabela13[[#This Row],[Valor Unitário]]-$N$6)^2</f>
        <v>5627.782003885688</v>
      </c>
    </row>
    <row r="24" spans="1:11" x14ac:dyDescent="0.3">
      <c r="A24" s="7">
        <v>21</v>
      </c>
      <c r="B24" s="8">
        <v>443.85264092321353</v>
      </c>
      <c r="C24" s="8">
        <v>450.59999999999997</v>
      </c>
      <c r="D24" s="8">
        <v>200</v>
      </c>
      <c r="E24" s="8">
        <v>1</v>
      </c>
      <c r="F24" s="8">
        <f>Tabela13[[#This Row],[Valor Unitário]]*Tabela13[[#This Row],[Área Privativa]]</f>
        <v>200000</v>
      </c>
      <c r="K24" s="21">
        <f>(Tabela13[[#This Row],[Valor Unitário]]-$N$6)^2</f>
        <v>7316.724123032297</v>
      </c>
    </row>
    <row r="25" spans="1:11" x14ac:dyDescent="0.3">
      <c r="A25" s="17">
        <v>22</v>
      </c>
      <c r="B25" s="18">
        <v>452.38095238095241</v>
      </c>
      <c r="C25" s="18">
        <v>420</v>
      </c>
      <c r="D25" s="18">
        <v>10</v>
      </c>
      <c r="E25" s="18">
        <v>0</v>
      </c>
      <c r="F25" s="18">
        <f>Tabela13[[#This Row],[Valor Unitário]]*Tabela13[[#This Row],[Área Privativa]]</f>
        <v>190000</v>
      </c>
      <c r="K25" s="21">
        <f>(Tabela13[[#This Row],[Valor Unitário]]-$N$6)^2</f>
        <v>8848.443105742801</v>
      </c>
    </row>
    <row r="26" spans="1:11" x14ac:dyDescent="0.3">
      <c r="A26" s="17">
        <v>23</v>
      </c>
      <c r="B26" s="18">
        <v>458.88157894736844</v>
      </c>
      <c r="C26" s="18">
        <v>608</v>
      </c>
      <c r="D26" s="18">
        <v>50</v>
      </c>
      <c r="E26" s="18">
        <v>1</v>
      </c>
      <c r="F26" s="18">
        <f>Tabela13[[#This Row],[Valor Unitário]]*Tabela13[[#This Row],[Área Privativa]]</f>
        <v>279000</v>
      </c>
      <c r="K26" s="21">
        <f>(Tabela13[[#This Row],[Valor Unitário]]-$N$6)^2</f>
        <v>10113.679253714858</v>
      </c>
    </row>
    <row r="27" spans="1:11" x14ac:dyDescent="0.3">
      <c r="A27" s="17">
        <v>24</v>
      </c>
      <c r="B27" s="18">
        <v>466.66666666666669</v>
      </c>
      <c r="C27" s="18">
        <v>300</v>
      </c>
      <c r="D27" s="18">
        <v>50</v>
      </c>
      <c r="E27" s="18">
        <v>1</v>
      </c>
      <c r="F27" s="18">
        <f>Tabela13[[#This Row],[Valor Unitário]]*Tabela13[[#This Row],[Área Privativa]]</f>
        <v>140000</v>
      </c>
      <c r="K27" s="21">
        <f>(Tabela13[[#This Row],[Valor Unitário]]-$N$6)^2</f>
        <v>11740.129408326104</v>
      </c>
    </row>
    <row r="28" spans="1:11" x14ac:dyDescent="0.3">
      <c r="A28" s="17">
        <v>25</v>
      </c>
      <c r="B28" s="18">
        <v>500</v>
      </c>
      <c r="C28" s="18">
        <v>300</v>
      </c>
      <c r="D28" s="18">
        <v>50</v>
      </c>
      <c r="E28" s="18">
        <v>1</v>
      </c>
      <c r="F28" s="18">
        <f>Tabela13[[#This Row],[Valor Unitário]]*Tabela13[[#This Row],[Área Privativa]]</f>
        <v>150000</v>
      </c>
      <c r="K28" s="21">
        <f>(Tabela13[[#This Row],[Valor Unitário]]-$N$6)^2</f>
        <v>20074.699034988731</v>
      </c>
    </row>
    <row r="29" spans="1:11" x14ac:dyDescent="0.3">
      <c r="A29" s="17">
        <v>26</v>
      </c>
      <c r="B29" s="18">
        <v>500</v>
      </c>
      <c r="C29" s="18">
        <v>600</v>
      </c>
      <c r="D29" s="18">
        <v>10</v>
      </c>
      <c r="E29" s="18">
        <v>0</v>
      </c>
      <c r="F29" s="18">
        <f>Tabela13[[#This Row],[Valor Unitário]]*Tabela13[[#This Row],[Área Privativa]]</f>
        <v>300000</v>
      </c>
      <c r="K29" s="21">
        <f>(Tabela13[[#This Row],[Valor Unitário]]-$N$6)^2</f>
        <v>20074.699034988731</v>
      </c>
    </row>
    <row r="30" spans="1:11" x14ac:dyDescent="0.3">
      <c r="K30" s="21" t="e">
        <f>(Tabela13[[#This Row],[Valor Unitário]]-$N$6)^2</f>
        <v>#VALUE!</v>
      </c>
    </row>
    <row r="32" spans="1:11" x14ac:dyDescent="0.3">
      <c r="K32" s="21" t="e">
        <f>SUM(K4:K30)</f>
        <v>#VALUE!</v>
      </c>
    </row>
    <row r="33" spans="2:13" x14ac:dyDescent="0.3">
      <c r="K33" s="21">
        <f>COUNT(Tabela13[Amostra Nº])-1</f>
        <v>25</v>
      </c>
    </row>
    <row r="34" spans="2:13" x14ac:dyDescent="0.3">
      <c r="B34" s="5">
        <v>1900</v>
      </c>
      <c r="C34" s="5">
        <v>1100</v>
      </c>
      <c r="D34" s="5">
        <f>B34*C34</f>
        <v>2090000</v>
      </c>
      <c r="J34" s="5" t="s">
        <v>11</v>
      </c>
      <c r="K34" s="21" t="e">
        <f>K32/K33</f>
        <v>#VALUE!</v>
      </c>
      <c r="L34" s="5" t="s">
        <v>12</v>
      </c>
      <c r="M34" s="6" t="e">
        <f>SQRT(K34)</f>
        <v>#VALUE!</v>
      </c>
    </row>
    <row r="35" spans="2:13" x14ac:dyDescent="0.3">
      <c r="B35" s="5">
        <v>70</v>
      </c>
      <c r="C35" s="5">
        <v>10000</v>
      </c>
      <c r="D35" s="5">
        <f>B35*C35</f>
        <v>700000</v>
      </c>
      <c r="J35" s="5" t="s">
        <v>11</v>
      </c>
      <c r="K35" s="21">
        <f>_xlfn.VAR.S(Tabela13[Valor Unitário])</f>
        <v>10566.98393682506</v>
      </c>
      <c r="L35" s="5" t="s">
        <v>12</v>
      </c>
      <c r="M35" s="6">
        <f>_xlfn.STDEV.S(Tabela13[Valor Unitário])</f>
        <v>102.79583618427868</v>
      </c>
    </row>
    <row r="36" spans="2:13" x14ac:dyDescent="0.3">
      <c r="B36" s="5">
        <v>30</v>
      </c>
      <c r="C36" s="5">
        <v>30000</v>
      </c>
      <c r="D36" s="5">
        <f>B36*C36</f>
        <v>900000</v>
      </c>
    </row>
    <row r="37" spans="2:13" x14ac:dyDescent="0.3">
      <c r="B37" s="5">
        <f>SUM(B34:B36)</f>
        <v>2000</v>
      </c>
      <c r="D37" s="24">
        <f>SUM(D34:D36)</f>
        <v>3690000</v>
      </c>
    </row>
    <row r="38" spans="2:13" x14ac:dyDescent="0.3">
      <c r="G38" s="24">
        <f>D37/B37</f>
        <v>1845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713-4B02-48FE-BE74-F89BC97FAE80}">
  <dimension ref="A1:T40"/>
  <sheetViews>
    <sheetView tabSelected="1" topLeftCell="E7" zoomScale="85" zoomScaleNormal="85" workbookViewId="0">
      <selection activeCell="P22" sqref="P22"/>
    </sheetView>
  </sheetViews>
  <sheetFormatPr defaultColWidth="9.109375" defaultRowHeight="14.4" x14ac:dyDescent="0.3"/>
  <cols>
    <col min="1" max="1" width="13.109375" style="5" customWidth="1"/>
    <col min="2" max="2" width="15.6640625" style="5" customWidth="1"/>
    <col min="3" max="3" width="16" style="5" customWidth="1"/>
    <col min="4" max="4" width="14.77734375" style="5" bestFit="1" customWidth="1"/>
    <col min="5" max="5" width="25.33203125" style="5" customWidth="1"/>
    <col min="6" max="6" width="18.77734375" style="5" bestFit="1" customWidth="1"/>
    <col min="7" max="7" width="10.5546875" style="5" hidden="1" customWidth="1"/>
    <col min="8" max="9" width="0" style="5" hidden="1" customWidth="1"/>
    <col min="10" max="10" width="15.21875" style="5" bestFit="1" customWidth="1"/>
    <col min="11" max="11" width="11.6640625" style="21" bestFit="1" customWidth="1"/>
    <col min="12" max="12" width="13.6640625" style="5" bestFit="1" customWidth="1"/>
    <col min="13" max="13" width="9.109375" style="5"/>
    <col min="14" max="14" width="1.77734375" style="5" customWidth="1"/>
    <col min="15" max="16384" width="9.109375" style="5"/>
  </cols>
  <sheetData>
    <row r="1" spans="1:19" x14ac:dyDescent="0.3">
      <c r="B1" s="5" t="s">
        <v>17</v>
      </c>
      <c r="C1" s="23" t="s">
        <v>18</v>
      </c>
      <c r="D1" s="23"/>
      <c r="E1" s="23"/>
      <c r="F1" s="22"/>
    </row>
    <row r="2" spans="1:19" x14ac:dyDescent="0.3">
      <c r="B2" s="5" t="s">
        <v>13</v>
      </c>
      <c r="C2" s="27" t="s">
        <v>14</v>
      </c>
      <c r="D2" s="27" t="s">
        <v>15</v>
      </c>
      <c r="E2" s="27" t="s">
        <v>16</v>
      </c>
    </row>
    <row r="3" spans="1:19" x14ac:dyDescent="0.3">
      <c r="A3" s="4" t="s">
        <v>0</v>
      </c>
      <c r="B3" s="4" t="s">
        <v>1</v>
      </c>
      <c r="C3" s="4" t="s">
        <v>2</v>
      </c>
      <c r="D3" s="4" t="s">
        <v>4</v>
      </c>
      <c r="E3" s="1" t="s">
        <v>3</v>
      </c>
      <c r="F3" s="1" t="s">
        <v>19</v>
      </c>
      <c r="K3" s="21" t="s">
        <v>11</v>
      </c>
      <c r="P3" s="5" t="s">
        <v>8</v>
      </c>
    </row>
    <row r="4" spans="1:19" x14ac:dyDescent="0.3">
      <c r="A4" s="11">
        <v>1</v>
      </c>
      <c r="B4" s="12">
        <v>166.66666666666666</v>
      </c>
      <c r="C4" s="12">
        <v>420</v>
      </c>
      <c r="D4" s="12">
        <v>1500</v>
      </c>
      <c r="E4" s="12">
        <v>0</v>
      </c>
      <c r="F4" s="12">
        <f>Tabela1[[#This Row],[Valor Unitário]]*Tabela1[[#This Row],[Área Privativa]]</f>
        <v>70000</v>
      </c>
      <c r="K4" s="21">
        <f>(Tabela1[[#This Row],[Valor Unitário]]-$O$6)^2</f>
        <v>39500.598380943135</v>
      </c>
      <c r="L4" s="21">
        <f>Tabela1[[#This Row],[Valor Unitário]]-$O$6</f>
        <v>-198.74757452845338</v>
      </c>
      <c r="M4" s="21">
        <f>L4^2</f>
        <v>39500.598380943135</v>
      </c>
      <c r="N4" s="21"/>
      <c r="O4" s="5" t="s">
        <v>5</v>
      </c>
      <c r="P4" s="5" t="s">
        <v>6</v>
      </c>
      <c r="Q4" s="5" t="s">
        <v>7</v>
      </c>
      <c r="R4" s="5" t="s">
        <v>9</v>
      </c>
      <c r="S4" s="5" t="s">
        <v>10</v>
      </c>
    </row>
    <row r="5" spans="1:19" x14ac:dyDescent="0.3">
      <c r="A5" s="11">
        <v>2</v>
      </c>
      <c r="B5" s="12">
        <v>171.42857142857142</v>
      </c>
      <c r="C5" s="12">
        <v>700</v>
      </c>
      <c r="D5" s="12">
        <v>1650</v>
      </c>
      <c r="E5" s="12">
        <v>0</v>
      </c>
      <c r="F5" s="12">
        <f>Tabela1[[#This Row],[Valor Unitário]]*Tabela1[[#This Row],[Área Privativa]]</f>
        <v>119999.99999999999</v>
      </c>
      <c r="K5" s="21">
        <f>(Tabela1[[#This Row],[Valor Unitário]]-$O$6)^2</f>
        <v>37630.440074776459</v>
      </c>
      <c r="L5" s="21">
        <f>Tabela1[[#This Row],[Valor Unitário]]-$O$6</f>
        <v>-193.98566976654863</v>
      </c>
      <c r="M5" s="21">
        <f>L5^2</f>
        <v>37630.440074776459</v>
      </c>
      <c r="N5" s="21"/>
      <c r="O5" s="6">
        <f>SUM(Tabela1[Valor Unitário])/COUNTA(Tabela1[Amostra Nº])</f>
        <v>365.41424119512004</v>
      </c>
      <c r="P5" s="6">
        <f>B17</f>
        <v>400</v>
      </c>
      <c r="Q5" s="6">
        <f>B10</f>
        <v>266.66666666666669</v>
      </c>
      <c r="R5" s="6">
        <f>B24</f>
        <v>443.85264092321353</v>
      </c>
      <c r="S5" s="6">
        <v>433.33333333333331</v>
      </c>
    </row>
    <row r="6" spans="1:19" x14ac:dyDescent="0.3">
      <c r="A6" s="11">
        <v>3</v>
      </c>
      <c r="B6" s="12">
        <v>214.28571428571428</v>
      </c>
      <c r="C6" s="12">
        <v>420</v>
      </c>
      <c r="D6" s="12">
        <v>1300</v>
      </c>
      <c r="E6" s="12">
        <v>0</v>
      </c>
      <c r="F6" s="12">
        <f>Tabela1[[#This Row],[Valor Unitário]]*Tabela1[[#This Row],[Área Privativa]]</f>
        <v>90000</v>
      </c>
      <c r="K6" s="21">
        <f>(Tabela1[[#This Row],[Valor Unitário]]-$O$6)^2</f>
        <v>22839.831645806982</v>
      </c>
      <c r="L6" s="21">
        <f>Tabela1[[#This Row],[Valor Unitário]]-$O$6</f>
        <v>-151.12852690940576</v>
      </c>
      <c r="M6" s="21">
        <f t="shared" ref="M6:M30" si="0">L6^2</f>
        <v>22839.831645806982</v>
      </c>
      <c r="N6" s="21"/>
      <c r="O6" s="6">
        <f>AVERAGE(B4:B30)</f>
        <v>365.41424119512004</v>
      </c>
      <c r="P6" s="6">
        <f>MEDIAN(Tabela1[Valor Unitário])</f>
        <v>400</v>
      </c>
      <c r="Q6" s="6">
        <f>QUARTILE(Tabela1[Valor Unitário],1)</f>
        <v>266.66666666666669</v>
      </c>
      <c r="R6" s="6">
        <f>QUARTILE(Tabela1[Valor Unitário],3)</f>
        <v>438.59298712827342</v>
      </c>
      <c r="S6" s="6">
        <f>_xlfn.MODE.SNGL(Tabela1[Valor Unitário])</f>
        <v>433.33333333333331</v>
      </c>
    </row>
    <row r="7" spans="1:19" x14ac:dyDescent="0.3">
      <c r="A7" s="11">
        <v>4</v>
      </c>
      <c r="B7" s="12">
        <v>216.66666666666666</v>
      </c>
      <c r="C7" s="12">
        <v>600</v>
      </c>
      <c r="D7" s="12">
        <v>200</v>
      </c>
      <c r="E7" s="12">
        <v>0</v>
      </c>
      <c r="F7" s="12">
        <f>Tabela1[[#This Row],[Valor Unitário]]*Tabela1[[#This Row],[Área Privativa]]</f>
        <v>130000</v>
      </c>
      <c r="K7" s="21">
        <f>(Tabela1[[#This Row],[Valor Unitário]]-$O$6)^2</f>
        <v>22125.840928097794</v>
      </c>
      <c r="L7" s="21">
        <f>Tabela1[[#This Row],[Valor Unitário]]-$O$6</f>
        <v>-148.74757452845338</v>
      </c>
      <c r="M7" s="21">
        <f t="shared" si="0"/>
        <v>22125.840928097794</v>
      </c>
      <c r="N7" s="21"/>
      <c r="P7" s="6">
        <f>QUARTILE(Tabela1[Valor Unitário],2)</f>
        <v>400</v>
      </c>
    </row>
    <row r="8" spans="1:19" x14ac:dyDescent="0.3">
      <c r="A8" s="11">
        <v>5</v>
      </c>
      <c r="B8" s="12">
        <v>250</v>
      </c>
      <c r="C8" s="12">
        <v>600</v>
      </c>
      <c r="D8" s="12">
        <v>700</v>
      </c>
      <c r="E8" s="12">
        <v>0</v>
      </c>
      <c r="F8" s="12">
        <f>Tabela1[[#This Row],[Valor Unitário]]*Tabela1[[#This Row],[Área Privativa]]</f>
        <v>150000</v>
      </c>
      <c r="K8" s="21">
        <f>(Tabela1[[#This Row],[Valor Unitário]]-$O$6)^2</f>
        <v>13320.447070645345</v>
      </c>
      <c r="L8" s="21">
        <f>Tabela1[[#This Row],[Valor Unitário]]-$O$6</f>
        <v>-115.41424119512004</v>
      </c>
      <c r="M8" s="21">
        <f t="shared" si="0"/>
        <v>13320.447070645345</v>
      </c>
      <c r="N8" s="21"/>
    </row>
    <row r="9" spans="1:19" x14ac:dyDescent="0.3">
      <c r="A9" s="11">
        <v>6</v>
      </c>
      <c r="B9" s="12">
        <v>261.90476190476193</v>
      </c>
      <c r="C9" s="12">
        <v>420</v>
      </c>
      <c r="D9" s="12">
        <v>350</v>
      </c>
      <c r="E9" s="12">
        <v>0</v>
      </c>
      <c r="F9" s="12">
        <f>Tabela1[[#This Row],[Valor Unitário]]*Tabela1[[#This Row],[Área Privativa]]</f>
        <v>110000.00000000001</v>
      </c>
      <c r="K9" s="21">
        <f>(Tabela1[[#This Row],[Valor Unitário]]-$O$6)^2</f>
        <v>10714.212302961076</v>
      </c>
      <c r="L9" s="21">
        <f>Tabela1[[#This Row],[Valor Unitário]]-$O$6</f>
        <v>-103.50947929035812</v>
      </c>
      <c r="M9" s="21">
        <f t="shared" si="0"/>
        <v>10714.212302961076</v>
      </c>
      <c r="N9" s="21"/>
    </row>
    <row r="10" spans="1:19" x14ac:dyDescent="0.3">
      <c r="A10" s="9">
        <v>7</v>
      </c>
      <c r="B10" s="10">
        <v>266.66666666666669</v>
      </c>
      <c r="C10" s="10">
        <v>600</v>
      </c>
      <c r="D10" s="10">
        <v>300</v>
      </c>
      <c r="E10" s="10">
        <v>0</v>
      </c>
      <c r="F10" s="10">
        <f>Tabela1[[#This Row],[Valor Unitário]]*Tabela1[[#This Row],[Área Privativa]]</f>
        <v>160000</v>
      </c>
      <c r="K10" s="21">
        <f>(Tabela1[[#This Row],[Valor Unitário]]-$O$6)^2</f>
        <v>9751.0834752524497</v>
      </c>
      <c r="L10" s="21">
        <f>Tabela1[[#This Row],[Valor Unitário]]-$O$6</f>
        <v>-98.747574528453356</v>
      </c>
      <c r="M10" s="21">
        <f t="shared" si="0"/>
        <v>9751.0834752524497</v>
      </c>
      <c r="N10" s="21"/>
    </row>
    <row r="11" spans="1:19" x14ac:dyDescent="0.3">
      <c r="A11" s="9">
        <v>8</v>
      </c>
      <c r="B11" s="10">
        <v>266.66666666666669</v>
      </c>
      <c r="C11" s="10">
        <v>600</v>
      </c>
      <c r="D11" s="10">
        <v>200</v>
      </c>
      <c r="E11" s="10">
        <v>0</v>
      </c>
      <c r="F11" s="10">
        <f>Tabela1[[#This Row],[Valor Unitário]]*Tabela1[[#This Row],[Área Privativa]]</f>
        <v>160000</v>
      </c>
      <c r="K11" s="21">
        <f>(Tabela1[[#This Row],[Valor Unitário]]-$O$6)^2</f>
        <v>9751.0834752524497</v>
      </c>
      <c r="L11" s="21">
        <f>Tabela1[[#This Row],[Valor Unitário]]-$O$6</f>
        <v>-98.747574528453356</v>
      </c>
      <c r="M11" s="21">
        <f t="shared" si="0"/>
        <v>9751.0834752524497</v>
      </c>
      <c r="N11" s="21"/>
    </row>
    <row r="12" spans="1:19" x14ac:dyDescent="0.3">
      <c r="A12" s="13">
        <v>9</v>
      </c>
      <c r="B12" s="14">
        <v>305.55555555555554</v>
      </c>
      <c r="C12" s="14">
        <v>360</v>
      </c>
      <c r="D12" s="14">
        <v>1000</v>
      </c>
      <c r="E12" s="14">
        <v>1</v>
      </c>
      <c r="F12" s="14">
        <f>Tabela1[[#This Row],[Valor Unitário]]*Tabela1[[#This Row],[Área Privativa]]</f>
        <v>110000</v>
      </c>
      <c r="K12" s="21">
        <f>(Tabela1[[#This Row],[Valor Unitário]]-$O$6)^2</f>
        <v>3583.0622464962053</v>
      </c>
      <c r="L12" s="21">
        <f>Tabela1[[#This Row],[Valor Unitário]]-$O$6</f>
        <v>-59.858685639564499</v>
      </c>
      <c r="M12" s="21">
        <f t="shared" si="0"/>
        <v>3583.0622464962053</v>
      </c>
      <c r="N12" s="21"/>
    </row>
    <row r="13" spans="1:19" x14ac:dyDescent="0.3">
      <c r="A13" s="13">
        <v>10</v>
      </c>
      <c r="B13" s="14">
        <v>316.66666666666669</v>
      </c>
      <c r="C13" s="14">
        <v>300</v>
      </c>
      <c r="D13" s="14">
        <v>800</v>
      </c>
      <c r="E13" s="14">
        <v>1</v>
      </c>
      <c r="F13" s="14">
        <f>Tabela1[[#This Row],[Valor Unitário]]*Tabela1[[#This Row],[Área Privativa]]</f>
        <v>95000</v>
      </c>
      <c r="K13" s="21">
        <f>(Tabela1[[#This Row],[Valor Unitário]]-$O$6)^2</f>
        <v>2376.3260224071146</v>
      </c>
      <c r="L13" s="21">
        <f>Tabela1[[#This Row],[Valor Unitário]]-$O$6</f>
        <v>-48.747574528453356</v>
      </c>
      <c r="M13" s="21">
        <f t="shared" si="0"/>
        <v>2376.3260224071146</v>
      </c>
      <c r="N13" s="21"/>
    </row>
    <row r="14" spans="1:19" x14ac:dyDescent="0.3">
      <c r="A14" s="13">
        <v>11</v>
      </c>
      <c r="B14" s="14">
        <v>357.89473684210526</v>
      </c>
      <c r="C14" s="14">
        <v>475</v>
      </c>
      <c r="D14" s="14">
        <v>500</v>
      </c>
      <c r="E14" s="14">
        <v>0</v>
      </c>
      <c r="F14" s="14">
        <f>Tabela1[[#This Row],[Valor Unitário]]*Tabela1[[#This Row],[Área Privativa]]</f>
        <v>170000</v>
      </c>
      <c r="K14" s="21">
        <f>(Tabela1[[#This Row],[Valor Unitário]]-$O$6)^2</f>
        <v>56.542945715008244</v>
      </c>
      <c r="L14" s="21">
        <f>Tabela1[[#This Row],[Valor Unitário]]-$O$6</f>
        <v>-7.5195043530147814</v>
      </c>
      <c r="M14" s="21">
        <f t="shared" si="0"/>
        <v>56.542945715008244</v>
      </c>
      <c r="N14" s="21"/>
    </row>
    <row r="15" spans="1:19" x14ac:dyDescent="0.3">
      <c r="A15" s="13">
        <v>12</v>
      </c>
      <c r="B15" s="14">
        <v>366.66666666666669</v>
      </c>
      <c r="C15" s="14">
        <v>300</v>
      </c>
      <c r="D15" s="14">
        <v>700</v>
      </c>
      <c r="E15" s="14">
        <v>1</v>
      </c>
      <c r="F15" s="14">
        <f>Tabela1[[#This Row],[Valor Unitário]]*Tabela1[[#This Row],[Área Privativa]]</f>
        <v>110000</v>
      </c>
      <c r="K15" s="21">
        <f>(Tabela1[[#This Row],[Valor Unitário]]-$O$6)^2</f>
        <v>1.5685695617788338</v>
      </c>
      <c r="L15" s="21">
        <f>Tabela1[[#This Row],[Valor Unitário]]-$O$6</f>
        <v>1.2524254715466441</v>
      </c>
      <c r="M15" s="21">
        <f t="shared" si="0"/>
        <v>1.5685695617788338</v>
      </c>
      <c r="N15" s="21"/>
      <c r="S15" s="5">
        <v>26</v>
      </c>
    </row>
    <row r="16" spans="1:19" x14ac:dyDescent="0.3">
      <c r="A16" s="13">
        <v>13</v>
      </c>
      <c r="B16" s="14">
        <v>366.66666666666669</v>
      </c>
      <c r="C16" s="14">
        <v>300</v>
      </c>
      <c r="D16" s="14">
        <v>700</v>
      </c>
      <c r="E16" s="14">
        <v>1</v>
      </c>
      <c r="F16" s="14">
        <f>Tabela1[[#This Row],[Valor Unitário]]*Tabela1[[#This Row],[Área Privativa]]</f>
        <v>110000</v>
      </c>
      <c r="K16" s="21">
        <f>(Tabela1[[#This Row],[Valor Unitário]]-$O$6)^2</f>
        <v>1.5685695617788338</v>
      </c>
      <c r="L16" s="21">
        <f>Tabela1[[#This Row],[Valor Unitário]]-$O$6</f>
        <v>1.2524254715466441</v>
      </c>
      <c r="M16" s="21">
        <f t="shared" si="0"/>
        <v>1.5685695617788338</v>
      </c>
      <c r="N16" s="21"/>
    </row>
    <row r="17" spans="1:19" x14ac:dyDescent="0.3">
      <c r="A17" s="2">
        <v>14</v>
      </c>
      <c r="B17" s="3">
        <v>400</v>
      </c>
      <c r="C17" s="3">
        <v>300</v>
      </c>
      <c r="D17" s="3">
        <v>500</v>
      </c>
      <c r="E17" s="3">
        <v>1</v>
      </c>
      <c r="F17" s="3">
        <f>Tabela1[[#This Row],[Valor Unitário]]*Tabela1[[#This Row],[Área Privativa]]</f>
        <v>120000</v>
      </c>
      <c r="K17" s="21">
        <f>(Tabela1[[#This Row],[Valor Unitário]]-$O$6)^2</f>
        <v>1196.1747121093315</v>
      </c>
      <c r="L17" s="21">
        <f>Tabela1[[#This Row],[Valor Unitário]]-$O$6</f>
        <v>34.585758804879958</v>
      </c>
      <c r="M17" s="21">
        <f t="shared" si="0"/>
        <v>1196.1747121093315</v>
      </c>
      <c r="N17" s="21"/>
    </row>
    <row r="18" spans="1:19" x14ac:dyDescent="0.3">
      <c r="A18" s="15">
        <v>15</v>
      </c>
      <c r="B18" s="16">
        <v>416.66666666666669</v>
      </c>
      <c r="C18" s="16">
        <v>300</v>
      </c>
      <c r="D18" s="16">
        <v>500</v>
      </c>
      <c r="E18" s="16">
        <v>1</v>
      </c>
      <c r="F18" s="16">
        <f>Tabela1[[#This Row],[Valor Unitário]]*Tabela1[[#This Row],[Área Privativa]]</f>
        <v>125000</v>
      </c>
      <c r="K18" s="21">
        <f>(Tabela1[[#This Row],[Valor Unitário]]-$O$6)^2</f>
        <v>2626.8111167164434</v>
      </c>
      <c r="L18" s="21">
        <f>Tabela1[[#This Row],[Valor Unitário]]-$O$6</f>
        <v>51.252425471546644</v>
      </c>
      <c r="M18" s="21">
        <f t="shared" si="0"/>
        <v>2626.8111167164434</v>
      </c>
      <c r="N18" s="21"/>
    </row>
    <row r="19" spans="1:19" x14ac:dyDescent="0.3">
      <c r="A19" s="15">
        <v>16</v>
      </c>
      <c r="B19" s="16">
        <v>416.66666666666669</v>
      </c>
      <c r="C19" s="16">
        <v>600</v>
      </c>
      <c r="D19" s="16">
        <v>10</v>
      </c>
      <c r="E19" s="16">
        <v>0</v>
      </c>
      <c r="F19" s="16">
        <f>Tabela1[[#This Row],[Valor Unitário]]*Tabela1[[#This Row],[Área Privativa]]</f>
        <v>250000</v>
      </c>
      <c r="K19" s="21">
        <f>(Tabela1[[#This Row],[Valor Unitário]]-$O$6)^2</f>
        <v>2626.8111167164434</v>
      </c>
      <c r="L19" s="21">
        <f>Tabela1[[#This Row],[Valor Unitário]]-$O$6</f>
        <v>51.252425471546644</v>
      </c>
      <c r="M19" s="21">
        <f t="shared" si="0"/>
        <v>2626.8111167164434</v>
      </c>
      <c r="N19" s="21"/>
    </row>
    <row r="20" spans="1:19" x14ac:dyDescent="0.3">
      <c r="A20" s="15">
        <v>17</v>
      </c>
      <c r="B20" s="19">
        <v>433.33333333333331</v>
      </c>
      <c r="C20" s="16">
        <v>300</v>
      </c>
      <c r="D20" s="16">
        <v>450</v>
      </c>
      <c r="E20" s="16">
        <v>1</v>
      </c>
      <c r="F20" s="16">
        <f>Tabela1[[#This Row],[Valor Unitário]]*Tabela1[[#This Row],[Área Privativa]]</f>
        <v>130000</v>
      </c>
      <c r="K20" s="21">
        <f>(Tabela1[[#This Row],[Valor Unitário]]-$O$6)^2</f>
        <v>4613.0030768791039</v>
      </c>
      <c r="L20" s="21">
        <f>Tabela1[[#This Row],[Valor Unitário]]-$O$6</f>
        <v>67.919092138213273</v>
      </c>
      <c r="M20" s="21">
        <f t="shared" si="0"/>
        <v>4613.0030768791039</v>
      </c>
      <c r="N20" s="21"/>
    </row>
    <row r="21" spans="1:19" x14ac:dyDescent="0.3">
      <c r="A21" s="15">
        <v>18</v>
      </c>
      <c r="B21" s="19">
        <v>433.33333333333331</v>
      </c>
      <c r="C21" s="16">
        <v>300</v>
      </c>
      <c r="D21" s="16">
        <v>500</v>
      </c>
      <c r="E21" s="16">
        <v>1</v>
      </c>
      <c r="F21" s="16">
        <f>Tabela1[[#This Row],[Valor Unitário]]*Tabela1[[#This Row],[Área Privativa]]</f>
        <v>130000</v>
      </c>
      <c r="K21" s="21">
        <f>(Tabela1[[#This Row],[Valor Unitário]]-$O$6)^2</f>
        <v>4613.0030768791039</v>
      </c>
      <c r="L21" s="21">
        <f>Tabela1[[#This Row],[Valor Unitário]]-$O$6</f>
        <v>67.919092138213273</v>
      </c>
      <c r="M21" s="21">
        <f t="shared" si="0"/>
        <v>4613.0030768791039</v>
      </c>
      <c r="N21" s="21"/>
    </row>
    <row r="22" spans="1:19" x14ac:dyDescent="0.3">
      <c r="A22" s="15">
        <v>19</v>
      </c>
      <c r="B22" s="19">
        <v>433.33333333333331</v>
      </c>
      <c r="C22" s="16">
        <v>300</v>
      </c>
      <c r="D22" s="16">
        <v>350</v>
      </c>
      <c r="E22" s="16">
        <v>1</v>
      </c>
      <c r="F22" s="16">
        <f>Tabela1[[#This Row],[Valor Unitário]]*Tabela1[[#This Row],[Área Privativa]]</f>
        <v>130000</v>
      </c>
      <c r="K22" s="21">
        <f>(Tabela1[[#This Row],[Valor Unitário]]-$O$6)^2</f>
        <v>4613.0030768791039</v>
      </c>
      <c r="L22" s="21">
        <f>Tabela1[[#This Row],[Valor Unitário]]-$O$6</f>
        <v>67.919092138213273</v>
      </c>
      <c r="M22" s="21">
        <f t="shared" si="0"/>
        <v>4613.0030768791039</v>
      </c>
      <c r="N22" s="21"/>
      <c r="P22"/>
    </row>
    <row r="23" spans="1:19" x14ac:dyDescent="0.3">
      <c r="A23" s="7">
        <v>20</v>
      </c>
      <c r="B23" s="20">
        <v>433.33333333333331</v>
      </c>
      <c r="C23" s="8">
        <v>600</v>
      </c>
      <c r="D23" s="8">
        <v>200</v>
      </c>
      <c r="E23" s="8">
        <v>1</v>
      </c>
      <c r="F23" s="8">
        <f>Tabela1[[#This Row],[Valor Unitário]]*Tabela1[[#This Row],[Área Privativa]]</f>
        <v>260000</v>
      </c>
      <c r="K23" s="21">
        <f>(Tabela1[[#This Row],[Valor Unitário]]-$O$6)^2</f>
        <v>4613.0030768791039</v>
      </c>
      <c r="L23" s="21">
        <f>Tabela1[[#This Row],[Valor Unitário]]-$O$6</f>
        <v>67.919092138213273</v>
      </c>
      <c r="M23" s="21">
        <f t="shared" si="0"/>
        <v>4613.0030768791039</v>
      </c>
      <c r="N23" s="21"/>
    </row>
    <row r="24" spans="1:19" x14ac:dyDescent="0.3">
      <c r="A24" s="7">
        <v>21</v>
      </c>
      <c r="B24" s="8">
        <v>443.85264092321353</v>
      </c>
      <c r="C24" s="8">
        <v>450.59999999999997</v>
      </c>
      <c r="D24" s="8">
        <v>200</v>
      </c>
      <c r="E24" s="8">
        <v>1</v>
      </c>
      <c r="F24" s="8">
        <f>Tabela1[[#This Row],[Valor Unitário]]*Tabela1[[#This Row],[Área Privativa]]</f>
        <v>200000</v>
      </c>
      <c r="K24" s="21">
        <f>(Tabela1[[#This Row],[Valor Unitário]]-$O$6)^2</f>
        <v>6152.5825519041764</v>
      </c>
      <c r="L24" s="21">
        <f>Tabela1[[#This Row],[Valor Unitário]]-$O$6</f>
        <v>78.438399728093486</v>
      </c>
      <c r="M24" s="21">
        <f t="shared" si="0"/>
        <v>6152.5825519041764</v>
      </c>
      <c r="N24" s="21"/>
      <c r="S24"/>
    </row>
    <row r="25" spans="1:19" x14ac:dyDescent="0.3">
      <c r="A25" s="17">
        <v>22</v>
      </c>
      <c r="B25" s="18">
        <v>452.38095238095241</v>
      </c>
      <c r="C25" s="18">
        <v>420</v>
      </c>
      <c r="D25" s="18">
        <v>10</v>
      </c>
      <c r="E25" s="18">
        <v>0</v>
      </c>
      <c r="F25" s="18">
        <f>Tabela1[[#This Row],[Valor Unitário]]*Tabela1[[#This Row],[Área Privativa]]</f>
        <v>190000</v>
      </c>
      <c r="K25" s="21">
        <f>(Tabela1[[#This Row],[Valor Unitário]]-$O$6)^2</f>
        <v>7563.2088544799808</v>
      </c>
      <c r="L25" s="21">
        <f>Tabela1[[#This Row],[Valor Unitário]]-$O$6</f>
        <v>86.966711185832366</v>
      </c>
      <c r="M25" s="21">
        <f t="shared" si="0"/>
        <v>7563.2088544799808</v>
      </c>
      <c r="N25" s="21"/>
    </row>
    <row r="26" spans="1:19" x14ac:dyDescent="0.3">
      <c r="A26" s="17">
        <v>23</v>
      </c>
      <c r="B26" s="18">
        <v>458.88157894736844</v>
      </c>
      <c r="C26" s="18">
        <v>608</v>
      </c>
      <c r="D26" s="18">
        <v>50</v>
      </c>
      <c r="E26" s="18">
        <v>1</v>
      </c>
      <c r="F26" s="18">
        <f>Tabela1[[#This Row],[Valor Unitário]]*Tabela1[[#This Row],[Área Privativa]]</f>
        <v>279000</v>
      </c>
      <c r="K26" s="21">
        <f>(Tabela1[[#This Row],[Valor Unitário]]-$O$6)^2</f>
        <v>8736.143226492879</v>
      </c>
      <c r="L26" s="21">
        <f>Tabela1[[#This Row],[Valor Unitário]]-$O$6</f>
        <v>93.467337752248397</v>
      </c>
      <c r="M26" s="21">
        <f t="shared" si="0"/>
        <v>8736.143226492879</v>
      </c>
      <c r="N26" s="21"/>
    </row>
    <row r="27" spans="1:19" x14ac:dyDescent="0.3">
      <c r="A27" s="17">
        <v>24</v>
      </c>
      <c r="B27" s="18">
        <v>466.66666666666669</v>
      </c>
      <c r="C27" s="18">
        <v>300</v>
      </c>
      <c r="D27" s="18">
        <v>50</v>
      </c>
      <c r="E27" s="18">
        <v>1</v>
      </c>
      <c r="F27" s="18">
        <f>Tabela1[[#This Row],[Valor Unitário]]*Tabela1[[#This Row],[Área Privativa]]</f>
        <v>140000</v>
      </c>
      <c r="K27" s="21">
        <f>(Tabela1[[#This Row],[Valor Unitário]]-$O$6)^2</f>
        <v>10252.053663871107</v>
      </c>
      <c r="L27" s="21">
        <f>Tabela1[[#This Row],[Valor Unitário]]-$O$6</f>
        <v>101.25242547154664</v>
      </c>
      <c r="M27" s="21">
        <f t="shared" si="0"/>
        <v>10252.053663871107</v>
      </c>
      <c r="N27" s="21"/>
    </row>
    <row r="28" spans="1:19" x14ac:dyDescent="0.3">
      <c r="A28" s="17">
        <v>25</v>
      </c>
      <c r="B28" s="18">
        <v>500</v>
      </c>
      <c r="C28" s="18">
        <v>300</v>
      </c>
      <c r="D28" s="18">
        <v>50</v>
      </c>
      <c r="E28" s="18">
        <v>1</v>
      </c>
      <c r="F28" s="18">
        <f>Tabela1[[#This Row],[Valor Unitário]]*Tabela1[[#This Row],[Área Privativa]]</f>
        <v>150000</v>
      </c>
      <c r="K28" s="21">
        <f>(Tabela1[[#This Row],[Valor Unitário]]-$O$6)^2</f>
        <v>18113.326473085323</v>
      </c>
      <c r="L28" s="21">
        <f>Tabela1[[#This Row],[Valor Unitário]]-$O$6</f>
        <v>134.58575880487996</v>
      </c>
      <c r="M28" s="21">
        <f t="shared" si="0"/>
        <v>18113.326473085323</v>
      </c>
      <c r="N28" s="21"/>
    </row>
    <row r="29" spans="1:19" x14ac:dyDescent="0.3">
      <c r="A29" s="17">
        <v>26</v>
      </c>
      <c r="B29" s="18">
        <v>500</v>
      </c>
      <c r="C29" s="18">
        <v>600</v>
      </c>
      <c r="D29" s="18">
        <v>10</v>
      </c>
      <c r="E29" s="18">
        <v>0</v>
      </c>
      <c r="F29" s="18">
        <f>Tabela1[[#This Row],[Valor Unitário]]*Tabela1[[#This Row],[Área Privativa]]</f>
        <v>300000</v>
      </c>
      <c r="K29" s="21">
        <f>(Tabela1[[#This Row],[Valor Unitário]]-$O$6)^2</f>
        <v>18113.326473085323</v>
      </c>
      <c r="L29" s="21">
        <f>Tabela1[[#This Row],[Valor Unitário]]-$O$6</f>
        <v>134.58575880487996</v>
      </c>
      <c r="M29" s="21">
        <f t="shared" si="0"/>
        <v>18113.326473085323</v>
      </c>
      <c r="N29" s="21"/>
    </row>
    <row r="30" spans="1:19" x14ac:dyDescent="0.3">
      <c r="A30" s="17">
        <v>27</v>
      </c>
      <c r="B30" s="18">
        <v>550</v>
      </c>
      <c r="C30" s="18">
        <v>300</v>
      </c>
      <c r="D30" s="18">
        <v>50</v>
      </c>
      <c r="E30" s="18">
        <v>1</v>
      </c>
      <c r="F30" s="18">
        <f>Tabela1[[#This Row],[Valor Unitário]]*Tabela1[[#This Row],[Área Privativa]]</f>
        <v>165000</v>
      </c>
      <c r="K30" s="21">
        <f>(Tabela1[[#This Row],[Valor Unitário]]-$O$6)^2</f>
        <v>34071.902353573321</v>
      </c>
      <c r="L30" s="21">
        <f>Tabela1[[#This Row],[Valor Unitário]]-$O$6</f>
        <v>184.58575880487996</v>
      </c>
      <c r="M30" s="21">
        <f t="shared" si="0"/>
        <v>34071.902353573321</v>
      </c>
      <c r="N30" s="21"/>
    </row>
    <row r="32" spans="1:19" x14ac:dyDescent="0.3">
      <c r="J32" s="5" t="s">
        <v>21</v>
      </c>
      <c r="K32" s="21">
        <f>SUM(K4:K30)</f>
        <v>299556.95855702832</v>
      </c>
    </row>
    <row r="33" spans="2:20" x14ac:dyDescent="0.3">
      <c r="J33" s="5" t="s">
        <v>20</v>
      </c>
      <c r="K33" s="21">
        <f>COUNT(Tabela1[Amostra Nº])-1</f>
        <v>26</v>
      </c>
    </row>
    <row r="34" spans="2:20" x14ac:dyDescent="0.3">
      <c r="J34" s="5" t="s">
        <v>11</v>
      </c>
      <c r="K34" s="21">
        <f>K32/K33</f>
        <v>11521.421482962627</v>
      </c>
      <c r="L34" s="5" t="s">
        <v>12</v>
      </c>
      <c r="M34" s="6">
        <f>SQRT(K34)</f>
        <v>107.33788465850549</v>
      </c>
      <c r="N34" s="6"/>
    </row>
    <row r="35" spans="2:20" x14ac:dyDescent="0.3">
      <c r="B35" s="5">
        <v>1900</v>
      </c>
      <c r="C35" s="5">
        <v>1100</v>
      </c>
      <c r="D35" s="5">
        <f>B35*C35</f>
        <v>2090000</v>
      </c>
      <c r="J35" s="5" t="s">
        <v>11</v>
      </c>
      <c r="K35" s="21">
        <f>_xlfn.VAR.S(Tabela1[Valor Unitário])</f>
        <v>11521.421482962682</v>
      </c>
      <c r="L35" s="5" t="s">
        <v>12</v>
      </c>
      <c r="M35" s="6">
        <f>_xlfn.STDEV.S(Tabela1[Valor Unitário])</f>
        <v>107.33788465850574</v>
      </c>
      <c r="N35" s="6"/>
    </row>
    <row r="36" spans="2:20" x14ac:dyDescent="0.3">
      <c r="B36" s="5">
        <v>70</v>
      </c>
      <c r="C36" s="5">
        <v>10000</v>
      </c>
      <c r="D36" s="5">
        <f>B36*C36</f>
        <v>700000</v>
      </c>
    </row>
    <row r="37" spans="2:20" x14ac:dyDescent="0.3">
      <c r="B37" s="5">
        <v>30</v>
      </c>
      <c r="C37" s="5">
        <v>30000</v>
      </c>
      <c r="D37" s="5">
        <f>B37*C37</f>
        <v>900000</v>
      </c>
    </row>
    <row r="38" spans="2:20" x14ac:dyDescent="0.3">
      <c r="B38" s="5">
        <f>SUM(B35:B37)</f>
        <v>2000</v>
      </c>
      <c r="D38" s="24">
        <f>SUM(D35:D37)</f>
        <v>3690000</v>
      </c>
      <c r="G38" s="24">
        <f>D38/B38</f>
        <v>1845</v>
      </c>
    </row>
    <row r="40" spans="2:20" x14ac:dyDescent="0.3">
      <c r="T40"/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do Sistema</dc:creator>
  <cp:lastModifiedBy>Ricardo Tavares</cp:lastModifiedBy>
  <dcterms:created xsi:type="dcterms:W3CDTF">2021-03-09T17:54:07Z</dcterms:created>
  <dcterms:modified xsi:type="dcterms:W3CDTF">2021-03-18T23:17:14Z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6b0e3dee-adfc-4926-a420-192597009d3c</vt:lpwstr>
  </property>
</Properties>
</file>