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Dropbox\Candido Mendes\2021-1\EAD\Data Science\Unidade 04\"/>
    </mc:Choice>
  </mc:AlternateContent>
  <xr:revisionPtr revIDLastSave="0" documentId="13_ncr:1_{D90748C9-E5A0-41DB-BAAA-BDDDC83EA99A}" xr6:coauthVersionLast="46" xr6:coauthVersionMax="46" xr10:uidLastSave="{00000000-0000-0000-0000-000000000000}"/>
  <bookViews>
    <workbookView xWindow="-120" yWindow="-120" windowWidth="29040" windowHeight="15840" xr2:uid="{B86C1CC0-BE0D-4CCB-97AB-3A69C9691F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4" i="1" l="1"/>
  <c r="C314" i="1"/>
  <c r="D308" i="1"/>
  <c r="C308" i="1"/>
  <c r="D302" i="1"/>
  <c r="C302" i="1"/>
  <c r="D296" i="1"/>
  <c r="C296" i="1"/>
  <c r="D281" i="1"/>
  <c r="C281" i="1"/>
  <c r="D273" i="1"/>
  <c r="C273" i="1"/>
  <c r="D263" i="1"/>
  <c r="C263" i="1"/>
  <c r="D255" i="1"/>
  <c r="C255" i="1"/>
  <c r="D245" i="1"/>
  <c r="C245" i="1"/>
  <c r="D237" i="1"/>
  <c r="D229" i="1"/>
  <c r="C229" i="1"/>
  <c r="C237" i="1"/>
  <c r="D278" i="1"/>
  <c r="D270" i="1"/>
  <c r="D260" i="1"/>
  <c r="D252" i="1"/>
  <c r="D242" i="1"/>
  <c r="D234" i="1"/>
  <c r="D226" i="1"/>
  <c r="F225" i="1"/>
  <c r="D222" i="1"/>
  <c r="C222" i="1"/>
  <c r="D217" i="1"/>
  <c r="C217" i="1"/>
  <c r="D212" i="1"/>
  <c r="C212" i="1"/>
  <c r="D207" i="1"/>
  <c r="C207" i="1"/>
  <c r="D202" i="1"/>
  <c r="C202" i="1"/>
  <c r="D197" i="1"/>
  <c r="C197" i="1"/>
  <c r="F126" i="1"/>
  <c r="D182" i="1"/>
  <c r="C182" i="1"/>
  <c r="D174" i="1"/>
  <c r="C174" i="1"/>
  <c r="D164" i="1"/>
  <c r="C164" i="1"/>
  <c r="D156" i="1"/>
  <c r="C156" i="1"/>
  <c r="D146" i="1"/>
  <c r="C146" i="1"/>
  <c r="D138" i="1"/>
  <c r="C138" i="1"/>
  <c r="D130" i="1"/>
  <c r="C130" i="1"/>
  <c r="D179" i="1"/>
  <c r="D171" i="1"/>
  <c r="D161" i="1"/>
  <c r="D153" i="1"/>
  <c r="D143" i="1"/>
  <c r="D135" i="1"/>
  <c r="D127" i="1"/>
  <c r="D109" i="1"/>
  <c r="C109" i="1"/>
  <c r="D106" i="1"/>
  <c r="D101" i="1"/>
  <c r="C101" i="1"/>
  <c r="D98" i="1"/>
  <c r="D91" i="1"/>
  <c r="C91" i="1"/>
  <c r="D88" i="1"/>
  <c r="D28" i="1"/>
  <c r="D36" i="1"/>
  <c r="D44" i="1"/>
  <c r="D54" i="1"/>
  <c r="D62" i="1"/>
  <c r="D70" i="1"/>
  <c r="D83" i="1"/>
  <c r="C83" i="1"/>
  <c r="D80" i="1"/>
  <c r="D73" i="1"/>
  <c r="C73" i="1"/>
  <c r="D65" i="1"/>
  <c r="C65" i="1"/>
  <c r="D57" i="1"/>
  <c r="C57" i="1"/>
  <c r="D47" i="1"/>
  <c r="C47" i="1"/>
  <c r="D39" i="1"/>
  <c r="C39" i="1"/>
  <c r="D22" i="1"/>
  <c r="C22" i="1"/>
  <c r="D31" i="1"/>
  <c r="C31" i="1"/>
  <c r="E281" i="1" l="1"/>
  <c r="E146" i="1"/>
  <c r="D148" i="1" s="1"/>
  <c r="E164" i="1"/>
  <c r="D166" i="1" s="1"/>
  <c r="E182" i="1"/>
  <c r="E263" i="1"/>
  <c r="D265" i="1" s="1"/>
  <c r="D282" i="1"/>
  <c r="E255" i="1"/>
  <c r="D256" i="1" s="1"/>
  <c r="E245" i="1"/>
  <c r="D247" i="1" s="1"/>
  <c r="D283" i="1"/>
  <c r="E229" i="1"/>
  <c r="E273" i="1"/>
  <c r="E138" i="1"/>
  <c r="D139" i="1" s="1"/>
  <c r="E174" i="1"/>
  <c r="E156" i="1"/>
  <c r="D157" i="1" s="1"/>
  <c r="E130" i="1"/>
  <c r="D184" i="1"/>
  <c r="E31" i="1"/>
  <c r="E109" i="1"/>
  <c r="D110" i="1" s="1"/>
  <c r="E101" i="1"/>
  <c r="E91" i="1"/>
  <c r="D93" i="1" s="1"/>
  <c r="E83" i="1"/>
  <c r="E73" i="1"/>
  <c r="D74" i="1" s="1"/>
  <c r="E65" i="1"/>
  <c r="D66" i="1" s="1"/>
  <c r="E57" i="1"/>
  <c r="E47" i="1"/>
  <c r="D49" i="1" s="1"/>
  <c r="E39" i="1"/>
  <c r="D40" i="1" s="1"/>
  <c r="E22" i="1"/>
  <c r="D140" i="1" l="1"/>
  <c r="D141" i="1" s="1"/>
  <c r="D165" i="1"/>
  <c r="D231" i="1"/>
  <c r="D275" i="1"/>
  <c r="D284" i="1"/>
  <c r="D257" i="1"/>
  <c r="D258" i="1" s="1"/>
  <c r="D167" i="1"/>
  <c r="D246" i="1"/>
  <c r="D248" i="1" s="1"/>
  <c r="E237" i="1"/>
  <c r="D238" i="1" s="1"/>
  <c r="D230" i="1"/>
  <c r="D274" i="1"/>
  <c r="D264" i="1"/>
  <c r="D266" i="1" s="1"/>
  <c r="D103" i="1"/>
  <c r="D175" i="1"/>
  <c r="D85" i="1"/>
  <c r="D131" i="1"/>
  <c r="D158" i="1"/>
  <c r="D159" i="1" s="1"/>
  <c r="D176" i="1"/>
  <c r="D183" i="1"/>
  <c r="D185" i="1" s="1"/>
  <c r="D132" i="1"/>
  <c r="D133" i="1" s="1"/>
  <c r="D147" i="1"/>
  <c r="D149" i="1" s="1"/>
  <c r="D23" i="1"/>
  <c r="D59" i="1"/>
  <c r="D32" i="1"/>
  <c r="D33" i="1"/>
  <c r="D111" i="1"/>
  <c r="D112" i="1" s="1"/>
  <c r="D102" i="1"/>
  <c r="D92" i="1"/>
  <c r="D94" i="1" s="1"/>
  <c r="D84" i="1"/>
  <c r="D75" i="1"/>
  <c r="D76" i="1" s="1"/>
  <c r="D67" i="1"/>
  <c r="D68" i="1" s="1"/>
  <c r="D58" i="1"/>
  <c r="D48" i="1"/>
  <c r="D50" i="1" s="1"/>
  <c r="D41" i="1"/>
  <c r="D42" i="1" s="1"/>
  <c r="D24" i="1"/>
  <c r="D276" i="1" l="1"/>
  <c r="D286" i="1" s="1"/>
  <c r="D290" i="1" s="1"/>
  <c r="D268" i="1"/>
  <c r="D232" i="1"/>
  <c r="D289" i="1"/>
  <c r="D169" i="1"/>
  <c r="D60" i="1"/>
  <c r="D78" i="1" s="1"/>
  <c r="D151" i="1"/>
  <c r="D104" i="1"/>
  <c r="D114" i="1" s="1"/>
  <c r="D239" i="1"/>
  <c r="D240" i="1" s="1"/>
  <c r="D86" i="1"/>
  <c r="D96" i="1" s="1"/>
  <c r="D177" i="1"/>
  <c r="D187" i="1" s="1"/>
  <c r="D25" i="1"/>
  <c r="D34" i="1"/>
  <c r="D250" i="1" l="1"/>
  <c r="D288" i="1" s="1"/>
  <c r="D52" i="1"/>
  <c r="D118" i="1" s="1"/>
  <c r="D191" i="1"/>
  <c r="D190" i="1"/>
  <c r="D189" i="1"/>
  <c r="D120" i="1"/>
  <c r="D119" i="1"/>
  <c r="D121" i="1"/>
</calcChain>
</file>

<file path=xl/sharedStrings.xml><?xml version="1.0" encoding="utf-8"?>
<sst xmlns="http://schemas.openxmlformats.org/spreadsheetml/2006/main" count="423" uniqueCount="60">
  <si>
    <t xml:space="preserve">Sol </t>
  </si>
  <si>
    <t xml:space="preserve">Quente </t>
  </si>
  <si>
    <t xml:space="preserve">Baixa </t>
  </si>
  <si>
    <t xml:space="preserve">Fraco </t>
  </si>
  <si>
    <t>Não</t>
  </si>
  <si>
    <t xml:space="preserve">Forte </t>
  </si>
  <si>
    <t xml:space="preserve">Nuvens </t>
  </si>
  <si>
    <t>Sim</t>
  </si>
  <si>
    <t xml:space="preserve">Chuva </t>
  </si>
  <si>
    <t xml:space="preserve">Normal </t>
  </si>
  <si>
    <t xml:space="preserve">Frio </t>
  </si>
  <si>
    <t>Clima</t>
  </si>
  <si>
    <t>Temperatura</t>
  </si>
  <si>
    <t>Aderência da pista</t>
  </si>
  <si>
    <t>Vento</t>
  </si>
  <si>
    <t>Condição</t>
  </si>
  <si>
    <t>Condição 1</t>
  </si>
  <si>
    <t>Condição 2</t>
  </si>
  <si>
    <t>Condição 3</t>
  </si>
  <si>
    <t>Condição 4</t>
  </si>
  <si>
    <t>Condição 5</t>
  </si>
  <si>
    <t>Condição 6</t>
  </si>
  <si>
    <t>Condição 7</t>
  </si>
  <si>
    <t>Condição 8</t>
  </si>
  <si>
    <t>Condição 9</t>
  </si>
  <si>
    <t>Condição 10</t>
  </si>
  <si>
    <t>Condição 11</t>
  </si>
  <si>
    <t>Condição 12</t>
  </si>
  <si>
    <t>Condição 13</t>
  </si>
  <si>
    <t>Condição 14</t>
  </si>
  <si>
    <t>Rótulo</t>
  </si>
  <si>
    <t>Árvore de Decisão para uma Corrida de Fórmula 1</t>
  </si>
  <si>
    <t>Haverá corrida?</t>
  </si>
  <si>
    <t>S=</t>
  </si>
  <si>
    <t>p+</t>
  </si>
  <si>
    <t>p-</t>
  </si>
  <si>
    <t>Total</t>
  </si>
  <si>
    <t>1) Calcular a entropia geral do evento</t>
  </si>
  <si>
    <t>2) Calcular a entropia de cada atributo</t>
  </si>
  <si>
    <t>Atributo=</t>
  </si>
  <si>
    <t>Instância=</t>
  </si>
  <si>
    <t>E(Temperatura)=</t>
  </si>
  <si>
    <t>E(Clima)=</t>
  </si>
  <si>
    <t>E(Ader. da pista)=</t>
  </si>
  <si>
    <t>E(Vento)=</t>
  </si>
  <si>
    <t>3) Calcular o Ganho da Informação para decisão do nó divisor</t>
  </si>
  <si>
    <t>Escolhido como nó, devido ao maior ganho</t>
  </si>
  <si>
    <t>O CÁLCULO DEVE CONTINUAR RECURSIVAMENTE, AGORA A PARTIR DO NÓ CLIMA</t>
  </si>
  <si>
    <t>4) A partir do nó Raiz</t>
  </si>
  <si>
    <t>Instância</t>
  </si>
  <si>
    <t>5) A partir do nó Raiz</t>
  </si>
  <si>
    <t>Escolhido como próximo nó para o Atributo: Clima, Instância: Sol</t>
  </si>
  <si>
    <t>Clima:</t>
  </si>
  <si>
    <t>Aderência:</t>
  </si>
  <si>
    <t xml:space="preserve">Puro! </t>
  </si>
  <si>
    <t>Não Puro!
Ramificar</t>
  </si>
  <si>
    <t>Escolhido como nó subsequente ao nó Aderência, onde o Atributo: Clima possui a Instância: Chuva</t>
  </si>
  <si>
    <t>Vento:</t>
  </si>
  <si>
    <t>Puro!</t>
  </si>
  <si>
    <t>FIM!!!!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</si>
</sst>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F21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164" fontId="3" fillId="5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2116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0</xdr:col>
      <xdr:colOff>3867150</xdr:colOff>
      <xdr:row>9</xdr:row>
      <xdr:rowOff>51562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9B466A-514C-4A3F-B0FB-BB88B1B28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9525"/>
          <a:ext cx="3781425" cy="1775587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0</xdr:row>
      <xdr:rowOff>0</xdr:rowOff>
    </xdr:from>
    <xdr:to>
      <xdr:col>10</xdr:col>
      <xdr:colOff>1239479</xdr:colOff>
      <xdr:row>16</xdr:row>
      <xdr:rowOff>152399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36B6D-070E-465C-9EB9-18D269A4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75" y="0"/>
          <a:ext cx="4697054" cy="32099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433F8-677B-485C-BB70-CAA6675A6316}" name="Tabela1" displayName="Tabela1" ref="C3:H17" totalsRowShown="0" headerRowDxfId="8" dataDxfId="7" tableBorderDxfId="6">
  <autoFilter ref="C3:H17" xr:uid="{18978DB1-17DF-458F-B804-1352C22560E1}"/>
  <tableColumns count="6">
    <tableColumn id="1" xr3:uid="{73702735-1529-486F-884F-7EC4F5BA4C5D}" name="Condição" dataDxfId="5"/>
    <tableColumn id="2" xr3:uid="{9DEE764C-4931-4995-80A5-A47B8083BA81}" name="Clima" dataDxfId="4"/>
    <tableColumn id="3" xr3:uid="{A1779CC6-DEB5-4057-8CE8-3262FFE16A82}" name="Temperatura" dataDxfId="3"/>
    <tableColumn id="4" xr3:uid="{A9D2200A-0AFA-408A-B577-D8A950BBF64F}" name="Aderência da pista" dataDxfId="2"/>
    <tableColumn id="5" xr3:uid="{A1FF77F1-85E9-4A5B-9849-14C254D911A6}" name="Vento" dataDxfId="1"/>
    <tableColumn id="6" xr3:uid="{D1D76B9F-97FB-4310-84A2-73752F1F51C7}" name="Rótu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22EE-F926-42F2-ABDE-E5CC87DE21C9}">
  <dimension ref="C1:H316"/>
  <sheetViews>
    <sheetView tabSelected="1" workbookViewId="0">
      <pane ySplit="17" topLeftCell="A301" activePane="bottomLeft" state="frozenSplit"/>
      <selection activeCell="D7" sqref="D7"/>
      <selection pane="bottomLeft" activeCell="C316" sqref="C316:H316"/>
    </sheetView>
  </sheetViews>
  <sheetFormatPr defaultColWidth="27.85546875" defaultRowHeight="15" x14ac:dyDescent="0.2"/>
  <cols>
    <col min="1" max="1" width="58.5703125" style="1" customWidth="1"/>
    <col min="2" max="2" width="1.85546875" style="1" customWidth="1"/>
    <col min="3" max="3" width="21.140625" style="1" customWidth="1"/>
    <col min="4" max="4" width="12" style="1" bestFit="1" customWidth="1"/>
    <col min="5" max="5" width="19.85546875" style="1" bestFit="1" customWidth="1"/>
    <col min="6" max="6" width="26.42578125" style="1" bestFit="1" customWidth="1"/>
    <col min="7" max="7" width="12.28515625" style="1" bestFit="1" customWidth="1"/>
    <col min="8" max="8" width="17.5703125" style="1" bestFit="1" customWidth="1"/>
    <col min="9" max="16384" width="27.85546875" style="1"/>
  </cols>
  <sheetData>
    <row r="1" spans="3:8" ht="15.75" x14ac:dyDescent="0.25">
      <c r="C1" s="7" t="s">
        <v>31</v>
      </c>
      <c r="D1" s="7"/>
      <c r="E1" s="7"/>
      <c r="F1" s="7"/>
      <c r="G1" s="7"/>
      <c r="H1" s="7"/>
    </row>
    <row r="2" spans="3:8" x14ac:dyDescent="0.2">
      <c r="H2" s="2" t="s">
        <v>32</v>
      </c>
    </row>
    <row r="3" spans="3:8" x14ac:dyDescent="0.2">
      <c r="C3" s="3" t="s">
        <v>15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30</v>
      </c>
    </row>
    <row r="4" spans="3:8" x14ac:dyDescent="0.2">
      <c r="C4" s="4" t="s">
        <v>16</v>
      </c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</row>
    <row r="5" spans="3:8" x14ac:dyDescent="0.2">
      <c r="C5" s="4" t="s">
        <v>17</v>
      </c>
      <c r="D5" s="4" t="s">
        <v>0</v>
      </c>
      <c r="E5" s="4" t="s">
        <v>1</v>
      </c>
      <c r="F5" s="4" t="s">
        <v>2</v>
      </c>
      <c r="G5" s="4" t="s">
        <v>5</v>
      </c>
      <c r="H5" s="4" t="s">
        <v>4</v>
      </c>
    </row>
    <row r="6" spans="3:8" x14ac:dyDescent="0.2">
      <c r="C6" s="4" t="s">
        <v>18</v>
      </c>
      <c r="D6" s="4" t="s">
        <v>6</v>
      </c>
      <c r="E6" s="4" t="s">
        <v>1</v>
      </c>
      <c r="F6" s="4" t="s">
        <v>2</v>
      </c>
      <c r="G6" s="4" t="s">
        <v>3</v>
      </c>
      <c r="H6" s="4" t="s">
        <v>7</v>
      </c>
    </row>
    <row r="7" spans="3:8" x14ac:dyDescent="0.2">
      <c r="C7" s="4" t="s">
        <v>19</v>
      </c>
      <c r="D7" s="4" t="s">
        <v>8</v>
      </c>
      <c r="E7" s="4" t="s">
        <v>9</v>
      </c>
      <c r="F7" s="4" t="s">
        <v>2</v>
      </c>
      <c r="G7" s="4" t="s">
        <v>3</v>
      </c>
      <c r="H7" s="4" t="s">
        <v>7</v>
      </c>
    </row>
    <row r="8" spans="3:8" x14ac:dyDescent="0.2">
      <c r="C8" s="4" t="s">
        <v>20</v>
      </c>
      <c r="D8" s="4" t="s">
        <v>8</v>
      </c>
      <c r="E8" s="4" t="s">
        <v>10</v>
      </c>
      <c r="F8" s="4" t="s">
        <v>9</v>
      </c>
      <c r="G8" s="4" t="s">
        <v>3</v>
      </c>
      <c r="H8" s="4" t="s">
        <v>7</v>
      </c>
    </row>
    <row r="9" spans="3:8" x14ac:dyDescent="0.2">
      <c r="C9" s="4" t="s">
        <v>21</v>
      </c>
      <c r="D9" s="4" t="s">
        <v>8</v>
      </c>
      <c r="E9" s="4" t="s">
        <v>10</v>
      </c>
      <c r="F9" s="4" t="s">
        <v>9</v>
      </c>
      <c r="G9" s="4" t="s">
        <v>5</v>
      </c>
      <c r="H9" s="4" t="s">
        <v>4</v>
      </c>
    </row>
    <row r="10" spans="3:8" x14ac:dyDescent="0.2">
      <c r="C10" s="4" t="s">
        <v>22</v>
      </c>
      <c r="D10" s="4" t="s">
        <v>6</v>
      </c>
      <c r="E10" s="4" t="s">
        <v>10</v>
      </c>
      <c r="F10" s="4" t="s">
        <v>9</v>
      </c>
      <c r="G10" s="4" t="s">
        <v>5</v>
      </c>
      <c r="H10" s="4" t="s">
        <v>7</v>
      </c>
    </row>
    <row r="11" spans="3:8" x14ac:dyDescent="0.2">
      <c r="C11" s="4" t="s">
        <v>23</v>
      </c>
      <c r="D11" s="4" t="s">
        <v>0</v>
      </c>
      <c r="E11" s="4" t="s">
        <v>9</v>
      </c>
      <c r="F11" s="4" t="s">
        <v>2</v>
      </c>
      <c r="G11" s="4" t="s">
        <v>3</v>
      </c>
      <c r="H11" s="4" t="s">
        <v>4</v>
      </c>
    </row>
    <row r="12" spans="3:8" x14ac:dyDescent="0.2">
      <c r="C12" s="4" t="s">
        <v>24</v>
      </c>
      <c r="D12" s="4" t="s">
        <v>0</v>
      </c>
      <c r="E12" s="4" t="s">
        <v>10</v>
      </c>
      <c r="F12" s="4" t="s">
        <v>9</v>
      </c>
      <c r="G12" s="4" t="s">
        <v>3</v>
      </c>
      <c r="H12" s="4" t="s">
        <v>7</v>
      </c>
    </row>
    <row r="13" spans="3:8" x14ac:dyDescent="0.2">
      <c r="C13" s="4" t="s">
        <v>25</v>
      </c>
      <c r="D13" s="4" t="s">
        <v>8</v>
      </c>
      <c r="E13" s="4" t="s">
        <v>9</v>
      </c>
      <c r="F13" s="4" t="s">
        <v>9</v>
      </c>
      <c r="G13" s="4" t="s">
        <v>3</v>
      </c>
      <c r="H13" s="4" t="s">
        <v>7</v>
      </c>
    </row>
    <row r="14" spans="3:8" x14ac:dyDescent="0.2">
      <c r="C14" s="4" t="s">
        <v>26</v>
      </c>
      <c r="D14" s="4" t="s">
        <v>0</v>
      </c>
      <c r="E14" s="4" t="s">
        <v>9</v>
      </c>
      <c r="F14" s="4" t="s">
        <v>9</v>
      </c>
      <c r="G14" s="4" t="s">
        <v>5</v>
      </c>
      <c r="H14" s="4" t="s">
        <v>7</v>
      </c>
    </row>
    <row r="15" spans="3:8" x14ac:dyDescent="0.2">
      <c r="C15" s="4" t="s">
        <v>27</v>
      </c>
      <c r="D15" s="4" t="s">
        <v>6</v>
      </c>
      <c r="E15" s="4" t="s">
        <v>9</v>
      </c>
      <c r="F15" s="4" t="s">
        <v>2</v>
      </c>
      <c r="G15" s="4" t="s">
        <v>5</v>
      </c>
      <c r="H15" s="4" t="s">
        <v>7</v>
      </c>
    </row>
    <row r="16" spans="3:8" x14ac:dyDescent="0.2">
      <c r="C16" s="4" t="s">
        <v>28</v>
      </c>
      <c r="D16" s="4" t="s">
        <v>6</v>
      </c>
      <c r="E16" s="4" t="s">
        <v>1</v>
      </c>
      <c r="F16" s="4" t="s">
        <v>9</v>
      </c>
      <c r="G16" s="4" t="s">
        <v>3</v>
      </c>
      <c r="H16" s="4" t="s">
        <v>7</v>
      </c>
    </row>
    <row r="17" spans="3:8" x14ac:dyDescent="0.2">
      <c r="C17" s="5" t="s">
        <v>29</v>
      </c>
      <c r="D17" s="5" t="s">
        <v>8</v>
      </c>
      <c r="E17" s="5" t="s">
        <v>9</v>
      </c>
      <c r="F17" s="5" t="s">
        <v>2</v>
      </c>
      <c r="G17" s="5" t="s">
        <v>5</v>
      </c>
      <c r="H17" s="5" t="s">
        <v>4</v>
      </c>
    </row>
    <row r="20" spans="3:8" x14ac:dyDescent="0.2">
      <c r="C20" s="1" t="s">
        <v>37</v>
      </c>
    </row>
    <row r="21" spans="3:8" x14ac:dyDescent="0.2">
      <c r="C21" s="6" t="s">
        <v>7</v>
      </c>
      <c r="D21" s="6" t="s">
        <v>4</v>
      </c>
      <c r="E21" s="6" t="s">
        <v>36</v>
      </c>
    </row>
    <row r="22" spans="3:8" x14ac:dyDescent="0.2">
      <c r="C22" s="6">
        <f>COUNTIF(Tabela1[Rótulo],C21)</f>
        <v>9</v>
      </c>
      <c r="D22" s="6">
        <f>COUNTIF(Tabela1[Rótulo],D21)</f>
        <v>5</v>
      </c>
      <c r="E22" s="6">
        <f>SUM(C22:D22)</f>
        <v>14</v>
      </c>
    </row>
    <row r="23" spans="3:8" x14ac:dyDescent="0.2">
      <c r="C23" s="1" t="s">
        <v>34</v>
      </c>
      <c r="D23" s="8">
        <f>C22/E22</f>
        <v>0.6428571428571429</v>
      </c>
    </row>
    <row r="24" spans="3:8" x14ac:dyDescent="0.2">
      <c r="C24" s="1" t="s">
        <v>35</v>
      </c>
      <c r="D24" s="8">
        <f>D22/E22</f>
        <v>0.35714285714285715</v>
      </c>
    </row>
    <row r="25" spans="3:8" x14ac:dyDescent="0.2">
      <c r="C25" s="1" t="s">
        <v>33</v>
      </c>
      <c r="D25" s="8">
        <f>-D23*(LOG(D23,2))-D24*(LOG(D24,2))</f>
        <v>0.94028595867063092</v>
      </c>
    </row>
    <row r="27" spans="3:8" x14ac:dyDescent="0.2">
      <c r="C27" s="1" t="s">
        <v>38</v>
      </c>
    </row>
    <row r="28" spans="3:8" x14ac:dyDescent="0.2">
      <c r="C28" s="9" t="s">
        <v>39</v>
      </c>
      <c r="D28" s="9" t="str">
        <f>Tabela1[[#Headers],[Clima]]</f>
        <v>Clima</v>
      </c>
      <c r="E28" s="9"/>
    </row>
    <row r="29" spans="3:8" x14ac:dyDescent="0.2">
      <c r="C29" s="9" t="s">
        <v>40</v>
      </c>
      <c r="D29" s="9" t="s">
        <v>0</v>
      </c>
      <c r="E29" s="9"/>
    </row>
    <row r="30" spans="3:8" x14ac:dyDescent="0.2">
      <c r="C30" s="10" t="s">
        <v>7</v>
      </c>
      <c r="D30" s="10" t="s">
        <v>4</v>
      </c>
      <c r="E30" s="10" t="s">
        <v>36</v>
      </c>
    </row>
    <row r="31" spans="3:8" x14ac:dyDescent="0.2">
      <c r="C31" s="10">
        <f>COUNTIFS(Tabela1[Clima],D29,Tabela1[Rótulo],C30)</f>
        <v>2</v>
      </c>
      <c r="D31" s="10">
        <f>COUNTIFS(Tabela1[Clima],D29,Tabela1[Rótulo],D30)</f>
        <v>3</v>
      </c>
      <c r="E31" s="10">
        <f>SUM(C31:D31)</f>
        <v>5</v>
      </c>
    </row>
    <row r="32" spans="3:8" x14ac:dyDescent="0.2">
      <c r="C32" s="9" t="s">
        <v>34</v>
      </c>
      <c r="D32" s="11">
        <f>C31/E31</f>
        <v>0.4</v>
      </c>
      <c r="E32" s="9"/>
    </row>
    <row r="33" spans="3:5" x14ac:dyDescent="0.2">
      <c r="C33" s="9" t="s">
        <v>35</v>
      </c>
      <c r="D33" s="11">
        <f>D31/E31</f>
        <v>0.6</v>
      </c>
      <c r="E33" s="9"/>
    </row>
    <row r="34" spans="3:5" x14ac:dyDescent="0.2">
      <c r="C34" s="9" t="s">
        <v>33</v>
      </c>
      <c r="D34" s="11">
        <f>-D32*(LOG(D32,2))-D33*(LOG(D33,2))</f>
        <v>0.97095059445466858</v>
      </c>
      <c r="E34" s="9"/>
    </row>
    <row r="35" spans="3:5" ht="6.75" customHeight="1" x14ac:dyDescent="0.2"/>
    <row r="36" spans="3:5" x14ac:dyDescent="0.2">
      <c r="C36" s="9" t="s">
        <v>39</v>
      </c>
      <c r="D36" s="9" t="str">
        <f>Tabela1[[#Headers],[Clima]]</f>
        <v>Clima</v>
      </c>
      <c r="E36" s="9"/>
    </row>
    <row r="37" spans="3:5" x14ac:dyDescent="0.2">
      <c r="C37" s="9" t="s">
        <v>40</v>
      </c>
      <c r="D37" s="9" t="s">
        <v>6</v>
      </c>
      <c r="E37" s="9"/>
    </row>
    <row r="38" spans="3:5" x14ac:dyDescent="0.2">
      <c r="C38" s="10" t="s">
        <v>7</v>
      </c>
      <c r="D38" s="10" t="s">
        <v>4</v>
      </c>
      <c r="E38" s="10" t="s">
        <v>36</v>
      </c>
    </row>
    <row r="39" spans="3:5" x14ac:dyDescent="0.2">
      <c r="C39" s="10">
        <f>COUNTIFS(Tabela1[Clima],D37,Tabela1[Rótulo],C38)</f>
        <v>4</v>
      </c>
      <c r="D39" s="10">
        <f>COUNTIFS(Tabela1[Clima],D37,Tabela1[Rótulo],D38)</f>
        <v>0</v>
      </c>
      <c r="E39" s="10">
        <f>SUM(C39:D39)</f>
        <v>4</v>
      </c>
    </row>
    <row r="40" spans="3:5" x14ac:dyDescent="0.2">
      <c r="C40" s="9" t="s">
        <v>34</v>
      </c>
      <c r="D40" s="11">
        <f>C39/E39</f>
        <v>1</v>
      </c>
      <c r="E40" s="9"/>
    </row>
    <row r="41" spans="3:5" x14ac:dyDescent="0.2">
      <c r="C41" s="9" t="s">
        <v>35</v>
      </c>
      <c r="D41" s="11">
        <f>D39/E39</f>
        <v>0</v>
      </c>
      <c r="E41" s="9"/>
    </row>
    <row r="42" spans="3:5" x14ac:dyDescent="0.2">
      <c r="C42" s="9" t="s">
        <v>33</v>
      </c>
      <c r="D42" s="11">
        <f>IFERROR(-D40*(LOG(D40,2))-D41*(LOG(D41,2)),0)</f>
        <v>0</v>
      </c>
      <c r="E42" s="9"/>
    </row>
    <row r="43" spans="3:5" ht="5.25" customHeight="1" x14ac:dyDescent="0.2"/>
    <row r="44" spans="3:5" x14ac:dyDescent="0.2">
      <c r="C44" s="9" t="s">
        <v>39</v>
      </c>
      <c r="D44" s="9" t="str">
        <f>Tabela1[[#Headers],[Clima]]</f>
        <v>Clima</v>
      </c>
      <c r="E44" s="9"/>
    </row>
    <row r="45" spans="3:5" x14ac:dyDescent="0.2">
      <c r="C45" s="9" t="s">
        <v>40</v>
      </c>
      <c r="D45" s="9" t="s">
        <v>8</v>
      </c>
      <c r="E45" s="9"/>
    </row>
    <row r="46" spans="3:5" x14ac:dyDescent="0.2">
      <c r="C46" s="10" t="s">
        <v>7</v>
      </c>
      <c r="D46" s="10" t="s">
        <v>4</v>
      </c>
      <c r="E46" s="10" t="s">
        <v>36</v>
      </c>
    </row>
    <row r="47" spans="3:5" x14ac:dyDescent="0.2">
      <c r="C47" s="10">
        <f>COUNTIFS(Tabela1[Clima],D45,Tabela1[Rótulo],C46)</f>
        <v>3</v>
      </c>
      <c r="D47" s="10">
        <f>COUNTIFS(Tabela1[Clima],D45,Tabela1[Rótulo],D46)</f>
        <v>2</v>
      </c>
      <c r="E47" s="10">
        <f>SUM(C47:D47)</f>
        <v>5</v>
      </c>
    </row>
    <row r="48" spans="3:5" x14ac:dyDescent="0.2">
      <c r="C48" s="9" t="s">
        <v>34</v>
      </c>
      <c r="D48" s="11">
        <f>C47/E47</f>
        <v>0.6</v>
      </c>
      <c r="E48" s="9"/>
    </row>
    <row r="49" spans="3:5" x14ac:dyDescent="0.2">
      <c r="C49" s="9" t="s">
        <v>35</v>
      </c>
      <c r="D49" s="11">
        <f>D47/E47</f>
        <v>0.4</v>
      </c>
      <c r="E49" s="9"/>
    </row>
    <row r="50" spans="3:5" x14ac:dyDescent="0.2">
      <c r="C50" s="9" t="s">
        <v>33</v>
      </c>
      <c r="D50" s="11">
        <f>IFERROR(-D48*(LOG(D48,2))-D49*(LOG(D49,2)),0)</f>
        <v>0.97095059445466858</v>
      </c>
      <c r="E50" s="9"/>
    </row>
    <row r="51" spans="3:5" x14ac:dyDescent="0.2">
      <c r="C51" s="21"/>
      <c r="D51" s="22"/>
      <c r="E51" s="21"/>
    </row>
    <row r="52" spans="3:5" x14ac:dyDescent="0.2">
      <c r="C52" s="9" t="s">
        <v>42</v>
      </c>
      <c r="D52" s="11">
        <f>((E31/$E$22)*D34)+((E39/$E$22)*D42)+((E47/$E$22)*D50)</f>
        <v>0.69353613889619181</v>
      </c>
      <c r="E52" s="9"/>
    </row>
    <row r="54" spans="3:5" x14ac:dyDescent="0.2">
      <c r="C54" s="12" t="s">
        <v>39</v>
      </c>
      <c r="D54" s="12" t="str">
        <f>Tabela1[[#Headers],[Temperatura]]</f>
        <v>Temperatura</v>
      </c>
      <c r="E54" s="12"/>
    </row>
    <row r="55" spans="3:5" x14ac:dyDescent="0.2">
      <c r="C55" s="12" t="s">
        <v>40</v>
      </c>
      <c r="D55" s="12" t="s">
        <v>1</v>
      </c>
      <c r="E55" s="12"/>
    </row>
    <row r="56" spans="3:5" x14ac:dyDescent="0.2">
      <c r="C56" s="13" t="s">
        <v>7</v>
      </c>
      <c r="D56" s="13" t="s">
        <v>4</v>
      </c>
      <c r="E56" s="13" t="s">
        <v>36</v>
      </c>
    </row>
    <row r="57" spans="3:5" x14ac:dyDescent="0.2">
      <c r="C57" s="13">
        <f>COUNTIFS(Tabela1[Temperatura],D55,Tabela1[Rótulo],C56)</f>
        <v>2</v>
      </c>
      <c r="D57" s="13">
        <f>COUNTIFS(Tabela1[Temperatura],D55,Tabela1[Rótulo],D56)</f>
        <v>2</v>
      </c>
      <c r="E57" s="13">
        <f>SUM(C57:D57)</f>
        <v>4</v>
      </c>
    </row>
    <row r="58" spans="3:5" x14ac:dyDescent="0.2">
      <c r="C58" s="12" t="s">
        <v>34</v>
      </c>
      <c r="D58" s="14">
        <f>C57/E57</f>
        <v>0.5</v>
      </c>
      <c r="E58" s="12"/>
    </row>
    <row r="59" spans="3:5" x14ac:dyDescent="0.2">
      <c r="C59" s="12" t="s">
        <v>35</v>
      </c>
      <c r="D59" s="14">
        <f>D57/E57</f>
        <v>0.5</v>
      </c>
      <c r="E59" s="12"/>
    </row>
    <row r="60" spans="3:5" x14ac:dyDescent="0.2">
      <c r="C60" s="12" t="s">
        <v>33</v>
      </c>
      <c r="D60" s="14">
        <f>IFERROR(-D58*(LOG(D58,2))-D59*(LOG(D59,2)),0)</f>
        <v>1</v>
      </c>
      <c r="E60" s="12"/>
    </row>
    <row r="62" spans="3:5" x14ac:dyDescent="0.2">
      <c r="C62" s="12" t="s">
        <v>39</v>
      </c>
      <c r="D62" s="12" t="str">
        <f>Tabela1[[#Headers],[Temperatura]]</f>
        <v>Temperatura</v>
      </c>
      <c r="E62" s="12"/>
    </row>
    <row r="63" spans="3:5" x14ac:dyDescent="0.2">
      <c r="C63" s="12" t="s">
        <v>40</v>
      </c>
      <c r="D63" s="12" t="s">
        <v>9</v>
      </c>
      <c r="E63" s="12"/>
    </row>
    <row r="64" spans="3:5" x14ac:dyDescent="0.2">
      <c r="C64" s="13" t="s">
        <v>7</v>
      </c>
      <c r="D64" s="13" t="s">
        <v>4</v>
      </c>
      <c r="E64" s="13" t="s">
        <v>36</v>
      </c>
    </row>
    <row r="65" spans="3:5" x14ac:dyDescent="0.2">
      <c r="C65" s="13">
        <f>COUNTIFS(Tabela1[Temperatura],D63,Tabela1[Rótulo],C64)</f>
        <v>4</v>
      </c>
      <c r="D65" s="13">
        <f>COUNTIFS(Tabela1[Temperatura],D63,Tabela1[Rótulo],D64)</f>
        <v>2</v>
      </c>
      <c r="E65" s="13">
        <f>SUM(C65:D65)</f>
        <v>6</v>
      </c>
    </row>
    <row r="66" spans="3:5" x14ac:dyDescent="0.2">
      <c r="C66" s="12" t="s">
        <v>34</v>
      </c>
      <c r="D66" s="14">
        <f>C65/E65</f>
        <v>0.66666666666666663</v>
      </c>
      <c r="E66" s="12"/>
    </row>
    <row r="67" spans="3:5" x14ac:dyDescent="0.2">
      <c r="C67" s="12" t="s">
        <v>35</v>
      </c>
      <c r="D67" s="14">
        <f>D65/E65</f>
        <v>0.33333333333333331</v>
      </c>
      <c r="E67" s="12"/>
    </row>
    <row r="68" spans="3:5" x14ac:dyDescent="0.2">
      <c r="C68" s="12" t="s">
        <v>33</v>
      </c>
      <c r="D68" s="14">
        <f>IFERROR(-D66*(LOG(D66,2))-D67*(LOG(D67,2)),0)</f>
        <v>0.91829583405448956</v>
      </c>
      <c r="E68" s="12"/>
    </row>
    <row r="70" spans="3:5" x14ac:dyDescent="0.2">
      <c r="C70" s="12" t="s">
        <v>39</v>
      </c>
      <c r="D70" s="12" t="str">
        <f>Tabela1[[#Headers],[Temperatura]]</f>
        <v>Temperatura</v>
      </c>
      <c r="E70" s="12"/>
    </row>
    <row r="71" spans="3:5" x14ac:dyDescent="0.2">
      <c r="C71" s="12" t="s">
        <v>40</v>
      </c>
      <c r="D71" s="12" t="s">
        <v>10</v>
      </c>
      <c r="E71" s="12"/>
    </row>
    <row r="72" spans="3:5" x14ac:dyDescent="0.2">
      <c r="C72" s="13" t="s">
        <v>7</v>
      </c>
      <c r="D72" s="13" t="s">
        <v>4</v>
      </c>
      <c r="E72" s="13" t="s">
        <v>36</v>
      </c>
    </row>
    <row r="73" spans="3:5" x14ac:dyDescent="0.2">
      <c r="C73" s="13">
        <f>COUNTIFS(Tabela1[Temperatura],D71,Tabela1[Rótulo],C72)</f>
        <v>3</v>
      </c>
      <c r="D73" s="13">
        <f>COUNTIFS(Tabela1[Temperatura],D71,Tabela1[Rótulo],D72)</f>
        <v>1</v>
      </c>
      <c r="E73" s="13">
        <f>SUM(C73:D73)</f>
        <v>4</v>
      </c>
    </row>
    <row r="74" spans="3:5" x14ac:dyDescent="0.2">
      <c r="C74" s="12" t="s">
        <v>34</v>
      </c>
      <c r="D74" s="14">
        <f>C73/E73</f>
        <v>0.75</v>
      </c>
      <c r="E74" s="12"/>
    </row>
    <row r="75" spans="3:5" x14ac:dyDescent="0.2">
      <c r="C75" s="12" t="s">
        <v>35</v>
      </c>
      <c r="D75" s="14">
        <f>D73/E73</f>
        <v>0.25</v>
      </c>
      <c r="E75" s="12"/>
    </row>
    <row r="76" spans="3:5" x14ac:dyDescent="0.2">
      <c r="C76" s="12" t="s">
        <v>33</v>
      </c>
      <c r="D76" s="14">
        <f>IFERROR(-D74*(LOG(D74,2))-D75*(LOG(D75,2)),0)</f>
        <v>0.81127812445913283</v>
      </c>
      <c r="E76" s="12"/>
    </row>
    <row r="77" spans="3:5" x14ac:dyDescent="0.2">
      <c r="C77" s="21"/>
      <c r="D77" s="22"/>
      <c r="E77" s="21"/>
    </row>
    <row r="78" spans="3:5" x14ac:dyDescent="0.2">
      <c r="C78" s="12" t="s">
        <v>41</v>
      </c>
      <c r="D78" s="14">
        <f>((E57/$E$22)*D60)+((E65/$E$22)*D68)+((E73/$E$22)*D76)</f>
        <v>0.91106339301167627</v>
      </c>
      <c r="E78" s="12"/>
    </row>
    <row r="80" spans="3:5" x14ac:dyDescent="0.2">
      <c r="C80" s="15" t="s">
        <v>39</v>
      </c>
      <c r="D80" s="15" t="str">
        <f>Tabela1[[#Headers],[Aderência da pista]]</f>
        <v>Aderência da pista</v>
      </c>
      <c r="E80" s="15"/>
    </row>
    <row r="81" spans="3:5" x14ac:dyDescent="0.2">
      <c r="C81" s="15" t="s">
        <v>40</v>
      </c>
      <c r="D81" s="15" t="s">
        <v>2</v>
      </c>
      <c r="E81" s="15"/>
    </row>
    <row r="82" spans="3:5" x14ac:dyDescent="0.2">
      <c r="C82" s="16" t="s">
        <v>7</v>
      </c>
      <c r="D82" s="16" t="s">
        <v>4</v>
      </c>
      <c r="E82" s="16" t="s">
        <v>36</v>
      </c>
    </row>
    <row r="83" spans="3:5" x14ac:dyDescent="0.2">
      <c r="C83" s="16">
        <f>COUNTIFS(Tabela1[Aderência da pista],D81,Tabela1[Rótulo],C82)</f>
        <v>3</v>
      </c>
      <c r="D83" s="16">
        <f>COUNTIFS(Tabela1[Aderência da pista],D81,Tabela1[Rótulo],D82)</f>
        <v>4</v>
      </c>
      <c r="E83" s="16">
        <f>SUM(C83:D83)</f>
        <v>7</v>
      </c>
    </row>
    <row r="84" spans="3:5" x14ac:dyDescent="0.2">
      <c r="C84" s="15" t="s">
        <v>34</v>
      </c>
      <c r="D84" s="17">
        <f>C83/E83</f>
        <v>0.42857142857142855</v>
      </c>
      <c r="E84" s="15"/>
    </row>
    <row r="85" spans="3:5" x14ac:dyDescent="0.2">
      <c r="C85" s="15" t="s">
        <v>35</v>
      </c>
      <c r="D85" s="17">
        <f>D83/E83</f>
        <v>0.5714285714285714</v>
      </c>
      <c r="E85" s="15"/>
    </row>
    <row r="86" spans="3:5" x14ac:dyDescent="0.2">
      <c r="C86" s="15" t="s">
        <v>33</v>
      </c>
      <c r="D86" s="17">
        <f>IFERROR(-D84*(LOG(D84,2))-D85*(LOG(D85,2)),0)</f>
        <v>0.98522813603425163</v>
      </c>
      <c r="E86" s="15"/>
    </row>
    <row r="88" spans="3:5" x14ac:dyDescent="0.2">
      <c r="C88" s="15" t="s">
        <v>39</v>
      </c>
      <c r="D88" s="15" t="str">
        <f>Tabela1[[#Headers],[Aderência da pista]]</f>
        <v>Aderência da pista</v>
      </c>
      <c r="E88" s="15"/>
    </row>
    <row r="89" spans="3:5" x14ac:dyDescent="0.2">
      <c r="C89" s="15" t="s">
        <v>40</v>
      </c>
      <c r="D89" s="15" t="s">
        <v>9</v>
      </c>
      <c r="E89" s="15"/>
    </row>
    <row r="90" spans="3:5" x14ac:dyDescent="0.2">
      <c r="C90" s="16" t="s">
        <v>7</v>
      </c>
      <c r="D90" s="16" t="s">
        <v>4</v>
      </c>
      <c r="E90" s="16" t="s">
        <v>36</v>
      </c>
    </row>
    <row r="91" spans="3:5" x14ac:dyDescent="0.2">
      <c r="C91" s="16">
        <f>COUNTIFS(Tabela1[Aderência da pista],D89,Tabela1[Rótulo],C90)</f>
        <v>6</v>
      </c>
      <c r="D91" s="16">
        <f>COUNTIFS(Tabela1[Aderência da pista],D89,Tabela1[Rótulo],D90)</f>
        <v>1</v>
      </c>
      <c r="E91" s="16">
        <f>SUM(C91:D91)</f>
        <v>7</v>
      </c>
    </row>
    <row r="92" spans="3:5" x14ac:dyDescent="0.2">
      <c r="C92" s="15" t="s">
        <v>34</v>
      </c>
      <c r="D92" s="17">
        <f>C91/E91</f>
        <v>0.8571428571428571</v>
      </c>
      <c r="E92" s="15"/>
    </row>
    <row r="93" spans="3:5" x14ac:dyDescent="0.2">
      <c r="C93" s="15" t="s">
        <v>35</v>
      </c>
      <c r="D93" s="17">
        <f>D91/E91</f>
        <v>0.14285714285714285</v>
      </c>
      <c r="E93" s="15"/>
    </row>
    <row r="94" spans="3:5" x14ac:dyDescent="0.2">
      <c r="C94" s="15" t="s">
        <v>33</v>
      </c>
      <c r="D94" s="17">
        <f>IFERROR(-D92*(LOG(D92,2))-D93*(LOG(D93,2)),0)</f>
        <v>0.59167277858232747</v>
      </c>
      <c r="E94" s="15"/>
    </row>
    <row r="95" spans="3:5" x14ac:dyDescent="0.2">
      <c r="C95" s="21"/>
      <c r="D95" s="22"/>
      <c r="E95" s="21"/>
    </row>
    <row r="96" spans="3:5" x14ac:dyDescent="0.2">
      <c r="C96" s="15" t="s">
        <v>43</v>
      </c>
      <c r="D96" s="17">
        <f>(((E83/$E$22)*D86)+((E91/$E$22)*D94))</f>
        <v>0.78845045730828955</v>
      </c>
      <c r="E96" s="15"/>
    </row>
    <row r="98" spans="3:5" x14ac:dyDescent="0.2">
      <c r="C98" s="18" t="s">
        <v>39</v>
      </c>
      <c r="D98" s="18" t="str">
        <f>Tabela1[[#Headers],[Vento]]</f>
        <v>Vento</v>
      </c>
      <c r="E98" s="18"/>
    </row>
    <row r="99" spans="3:5" x14ac:dyDescent="0.2">
      <c r="C99" s="18" t="s">
        <v>40</v>
      </c>
      <c r="D99" s="18" t="s">
        <v>5</v>
      </c>
      <c r="E99" s="18"/>
    </row>
    <row r="100" spans="3:5" x14ac:dyDescent="0.2">
      <c r="C100" s="19" t="s">
        <v>7</v>
      </c>
      <c r="D100" s="19" t="s">
        <v>4</v>
      </c>
      <c r="E100" s="19" t="s">
        <v>36</v>
      </c>
    </row>
    <row r="101" spans="3:5" x14ac:dyDescent="0.2">
      <c r="C101" s="19">
        <f>COUNTIFS(Tabela1[Vento],D99,Tabela1[Rótulo],C100)</f>
        <v>3</v>
      </c>
      <c r="D101" s="19">
        <f>COUNTIFS(Tabela1[Vento],D99,Tabela1[Rótulo],D100)</f>
        <v>3</v>
      </c>
      <c r="E101" s="19">
        <f>SUM(C101:D101)</f>
        <v>6</v>
      </c>
    </row>
    <row r="102" spans="3:5" x14ac:dyDescent="0.2">
      <c r="C102" s="18" t="s">
        <v>34</v>
      </c>
      <c r="D102" s="20">
        <f>C101/E101</f>
        <v>0.5</v>
      </c>
      <c r="E102" s="18"/>
    </row>
    <row r="103" spans="3:5" x14ac:dyDescent="0.2">
      <c r="C103" s="18" t="s">
        <v>35</v>
      </c>
      <c r="D103" s="20">
        <f>D101/E101</f>
        <v>0.5</v>
      </c>
      <c r="E103" s="18"/>
    </row>
    <row r="104" spans="3:5" x14ac:dyDescent="0.2">
      <c r="C104" s="18" t="s">
        <v>33</v>
      </c>
      <c r="D104" s="20">
        <f>IFERROR(-D102*(LOG(D102,2))-D103*(LOG(D103,2)),0)</f>
        <v>1</v>
      </c>
      <c r="E104" s="18"/>
    </row>
    <row r="106" spans="3:5" x14ac:dyDescent="0.2">
      <c r="C106" s="18" t="s">
        <v>39</v>
      </c>
      <c r="D106" s="18" t="str">
        <f>Tabela1[[#Headers],[Vento]]</f>
        <v>Vento</v>
      </c>
      <c r="E106" s="18"/>
    </row>
    <row r="107" spans="3:5" x14ac:dyDescent="0.2">
      <c r="C107" s="18" t="s">
        <v>40</v>
      </c>
      <c r="D107" s="18" t="s">
        <v>3</v>
      </c>
      <c r="E107" s="18"/>
    </row>
    <row r="108" spans="3:5" x14ac:dyDescent="0.2">
      <c r="C108" s="19" t="s">
        <v>7</v>
      </c>
      <c r="D108" s="19" t="s">
        <v>4</v>
      </c>
      <c r="E108" s="19" t="s">
        <v>36</v>
      </c>
    </row>
    <row r="109" spans="3:5" x14ac:dyDescent="0.2">
      <c r="C109" s="19">
        <f>COUNTIFS(Tabela1[Vento],D107,Tabela1[Rótulo],C108)</f>
        <v>6</v>
      </c>
      <c r="D109" s="19">
        <f>COUNTIFS(Tabela1[Vento],D107,Tabela1[Rótulo],D108)</f>
        <v>2</v>
      </c>
      <c r="E109" s="19">
        <f>SUM(C109:D109)</f>
        <v>8</v>
      </c>
    </row>
    <row r="110" spans="3:5" x14ac:dyDescent="0.2">
      <c r="C110" s="18" t="s">
        <v>34</v>
      </c>
      <c r="D110" s="20">
        <f>C109/E109</f>
        <v>0.75</v>
      </c>
      <c r="E110" s="18"/>
    </row>
    <row r="111" spans="3:5" x14ac:dyDescent="0.2">
      <c r="C111" s="18" t="s">
        <v>35</v>
      </c>
      <c r="D111" s="20">
        <f>D109/E109</f>
        <v>0.25</v>
      </c>
      <c r="E111" s="18"/>
    </row>
    <row r="112" spans="3:5" x14ac:dyDescent="0.2">
      <c r="C112" s="18" t="s">
        <v>33</v>
      </c>
      <c r="D112" s="20">
        <f>IFERROR(-D110*(LOG(D110,2))-D111*(LOG(D111,2)),0)</f>
        <v>0.81127812445913283</v>
      </c>
      <c r="E112" s="18"/>
    </row>
    <row r="113" spans="3:6" x14ac:dyDescent="0.2">
      <c r="C113" s="21"/>
      <c r="D113" s="22"/>
      <c r="E113" s="21"/>
    </row>
    <row r="114" spans="3:6" x14ac:dyDescent="0.2">
      <c r="C114" s="18" t="s">
        <v>44</v>
      </c>
      <c r="D114" s="20">
        <f>(((E101/$E$22)*D104)+((E109/$E$22)*D112))</f>
        <v>0.89215892826236165</v>
      </c>
      <c r="E114" s="18"/>
    </row>
    <row r="116" spans="3:6" x14ac:dyDescent="0.2">
      <c r="C116" s="1" t="s">
        <v>45</v>
      </c>
    </row>
    <row r="118" spans="3:6" x14ac:dyDescent="0.2">
      <c r="C118" s="9" t="s">
        <v>42</v>
      </c>
      <c r="D118" s="11">
        <f>$D$25-D52</f>
        <v>0.24674981977443911</v>
      </c>
      <c r="E118" s="9"/>
      <c r="F118" s="1" t="s">
        <v>46</v>
      </c>
    </row>
    <row r="119" spans="3:6" x14ac:dyDescent="0.2">
      <c r="C119" s="12" t="s">
        <v>41</v>
      </c>
      <c r="D119" s="14">
        <f>$D$25-D78</f>
        <v>2.9222565658954647E-2</v>
      </c>
      <c r="E119" s="12"/>
    </row>
    <row r="120" spans="3:6" x14ac:dyDescent="0.2">
      <c r="C120" s="15" t="s">
        <v>43</v>
      </c>
      <c r="D120" s="17">
        <f>$D$25-D96</f>
        <v>0.15183550136234136</v>
      </c>
      <c r="E120" s="15"/>
    </row>
    <row r="121" spans="3:6" x14ac:dyDescent="0.2">
      <c r="C121" s="18" t="s">
        <v>44</v>
      </c>
      <c r="D121" s="20">
        <f>$D$25-D114</f>
        <v>4.8127030408269267E-2</v>
      </c>
      <c r="E121" s="18"/>
    </row>
    <row r="123" spans="3:6" x14ac:dyDescent="0.2">
      <c r="C123" s="1" t="s">
        <v>47</v>
      </c>
    </row>
    <row r="125" spans="3:6" x14ac:dyDescent="0.2">
      <c r="C125" s="1" t="s">
        <v>48</v>
      </c>
      <c r="E125" s="1" t="s">
        <v>49</v>
      </c>
      <c r="F125" s="1" t="s">
        <v>0</v>
      </c>
    </row>
    <row r="126" spans="3:6" x14ac:dyDescent="0.2">
      <c r="E126" s="1" t="s">
        <v>36</v>
      </c>
      <c r="F126" s="1">
        <f>COUNTIF(Tabela1[Clima],F125)</f>
        <v>5</v>
      </c>
    </row>
    <row r="127" spans="3:6" x14ac:dyDescent="0.2">
      <c r="C127" s="12" t="s">
        <v>39</v>
      </c>
      <c r="D127" s="12" t="str">
        <f>Tabela1[[#Headers],[Temperatura]]</f>
        <v>Temperatura</v>
      </c>
      <c r="E127" s="12"/>
    </row>
    <row r="128" spans="3:6" x14ac:dyDescent="0.2">
      <c r="C128" s="12" t="s">
        <v>40</v>
      </c>
      <c r="D128" s="12" t="s">
        <v>1</v>
      </c>
      <c r="E128" s="12"/>
    </row>
    <row r="129" spans="3:5" x14ac:dyDescent="0.2">
      <c r="C129" s="13" t="s">
        <v>7</v>
      </c>
      <c r="D129" s="13" t="s">
        <v>4</v>
      </c>
      <c r="E129" s="13" t="s">
        <v>36</v>
      </c>
    </row>
    <row r="130" spans="3:5" x14ac:dyDescent="0.2">
      <c r="C130" s="13">
        <f>COUNTIFS(Tabela1[Clima],$F$125,Tabela1[Temperatura],D128,Tabela1[Rótulo],C129)</f>
        <v>0</v>
      </c>
      <c r="D130" s="13">
        <f>COUNTIFS(Tabela1[Clima],$F$125,Tabela1[Temperatura],D128,Tabela1[Rótulo],D129)</f>
        <v>2</v>
      </c>
      <c r="E130" s="13">
        <f>SUM(C130:D130)</f>
        <v>2</v>
      </c>
    </row>
    <row r="131" spans="3:5" x14ac:dyDescent="0.2">
      <c r="C131" s="12" t="s">
        <v>34</v>
      </c>
      <c r="D131" s="14">
        <f>C130/E130</f>
        <v>0</v>
      </c>
      <c r="E131" s="12"/>
    </row>
    <row r="132" spans="3:5" x14ac:dyDescent="0.2">
      <c r="C132" s="12" t="s">
        <v>35</v>
      </c>
      <c r="D132" s="14">
        <f>D130/E130</f>
        <v>1</v>
      </c>
      <c r="E132" s="12"/>
    </row>
    <row r="133" spans="3:5" x14ac:dyDescent="0.2">
      <c r="C133" s="12" t="s">
        <v>33</v>
      </c>
      <c r="D133" s="14">
        <f>IFERROR(-D131*(LOG(D131,2))-D132*(LOG(D132,2)),0)</f>
        <v>0</v>
      </c>
      <c r="E133" s="12"/>
    </row>
    <row r="135" spans="3:5" x14ac:dyDescent="0.2">
      <c r="C135" s="12" t="s">
        <v>39</v>
      </c>
      <c r="D135" s="12" t="str">
        <f>Tabela1[[#Headers],[Temperatura]]</f>
        <v>Temperatura</v>
      </c>
      <c r="E135" s="12"/>
    </row>
    <row r="136" spans="3:5" x14ac:dyDescent="0.2">
      <c r="C136" s="12" t="s">
        <v>40</v>
      </c>
      <c r="D136" s="12" t="s">
        <v>9</v>
      </c>
      <c r="E136" s="12"/>
    </row>
    <row r="137" spans="3:5" x14ac:dyDescent="0.2">
      <c r="C137" s="13" t="s">
        <v>7</v>
      </c>
      <c r="D137" s="13" t="s">
        <v>4</v>
      </c>
      <c r="E137" s="13" t="s">
        <v>36</v>
      </c>
    </row>
    <row r="138" spans="3:5" x14ac:dyDescent="0.2">
      <c r="C138" s="13">
        <f>COUNTIFS(Tabela1[Clima],$F$125,Tabela1[Temperatura],D136,Tabela1[Rótulo],C137)</f>
        <v>1</v>
      </c>
      <c r="D138" s="13">
        <f>COUNTIFS(Tabela1[Clima],$F$125,Tabela1[Temperatura],D136,Tabela1[Rótulo],D137)</f>
        <v>1</v>
      </c>
      <c r="E138" s="13">
        <f>SUM(C138:D138)</f>
        <v>2</v>
      </c>
    </row>
    <row r="139" spans="3:5" x14ac:dyDescent="0.2">
      <c r="C139" s="12" t="s">
        <v>34</v>
      </c>
      <c r="D139" s="14">
        <f>C138/E138</f>
        <v>0.5</v>
      </c>
      <c r="E139" s="12"/>
    </row>
    <row r="140" spans="3:5" x14ac:dyDescent="0.2">
      <c r="C140" s="12" t="s">
        <v>35</v>
      </c>
      <c r="D140" s="14">
        <f>D138/E138</f>
        <v>0.5</v>
      </c>
      <c r="E140" s="12"/>
    </row>
    <row r="141" spans="3:5" x14ac:dyDescent="0.2">
      <c r="C141" s="12" t="s">
        <v>33</v>
      </c>
      <c r="D141" s="14">
        <f>IFERROR(-D139*(LOG(D139,2))-D140*(LOG(D140,2)),0)</f>
        <v>1</v>
      </c>
      <c r="E141" s="12"/>
    </row>
    <row r="143" spans="3:5" x14ac:dyDescent="0.2">
      <c r="C143" s="12" t="s">
        <v>39</v>
      </c>
      <c r="D143" s="12" t="str">
        <f>Tabela1[[#Headers],[Temperatura]]</f>
        <v>Temperatura</v>
      </c>
      <c r="E143" s="12"/>
    </row>
    <row r="144" spans="3:5" x14ac:dyDescent="0.2">
      <c r="C144" s="12" t="s">
        <v>40</v>
      </c>
      <c r="D144" s="12" t="s">
        <v>10</v>
      </c>
      <c r="E144" s="12"/>
    </row>
    <row r="145" spans="3:5" x14ac:dyDescent="0.2">
      <c r="C145" s="13" t="s">
        <v>7</v>
      </c>
      <c r="D145" s="13" t="s">
        <v>4</v>
      </c>
      <c r="E145" s="13" t="s">
        <v>36</v>
      </c>
    </row>
    <row r="146" spans="3:5" x14ac:dyDescent="0.2">
      <c r="C146" s="13">
        <f>COUNTIFS(Tabela1[Clima],$F$125,Tabela1[Temperatura],D144,Tabela1[Rótulo],C145)</f>
        <v>1</v>
      </c>
      <c r="D146" s="13">
        <f>COUNTIFS(Tabela1[Clima],$F$125,Tabela1[Temperatura],D144,Tabela1[Rótulo],D145)</f>
        <v>0</v>
      </c>
      <c r="E146" s="13">
        <f>SUM(C146:D146)</f>
        <v>1</v>
      </c>
    </row>
    <row r="147" spans="3:5" x14ac:dyDescent="0.2">
      <c r="C147" s="12" t="s">
        <v>34</v>
      </c>
      <c r="D147" s="14">
        <f>C146/E146</f>
        <v>1</v>
      </c>
      <c r="E147" s="12"/>
    </row>
    <row r="148" spans="3:5" x14ac:dyDescent="0.2">
      <c r="C148" s="12" t="s">
        <v>35</v>
      </c>
      <c r="D148" s="14">
        <f>D146/E146</f>
        <v>0</v>
      </c>
      <c r="E148" s="12"/>
    </row>
    <row r="149" spans="3:5" x14ac:dyDescent="0.2">
      <c r="C149" s="12" t="s">
        <v>33</v>
      </c>
      <c r="D149" s="14">
        <f>IFERROR(-D147*(LOG(D147,2))-D148*(LOG(D148,2)),0)</f>
        <v>0</v>
      </c>
      <c r="E149" s="12"/>
    </row>
    <row r="150" spans="3:5" x14ac:dyDescent="0.2">
      <c r="C150" s="21"/>
      <c r="D150" s="22"/>
      <c r="E150" s="21"/>
    </row>
    <row r="151" spans="3:5" x14ac:dyDescent="0.2">
      <c r="C151" s="12" t="s">
        <v>41</v>
      </c>
      <c r="D151" s="14">
        <f>((E130/$F$126)*D133)+((E138/$F$126)*D141)+((E146/$F$126)*D149)</f>
        <v>0.4</v>
      </c>
      <c r="E151" s="12"/>
    </row>
    <row r="153" spans="3:5" x14ac:dyDescent="0.2">
      <c r="C153" s="15" t="s">
        <v>39</v>
      </c>
      <c r="D153" s="15" t="str">
        <f>Tabela1[[#Headers],[Aderência da pista]]</f>
        <v>Aderência da pista</v>
      </c>
      <c r="E153" s="15"/>
    </row>
    <row r="154" spans="3:5" x14ac:dyDescent="0.2">
      <c r="C154" s="15" t="s">
        <v>40</v>
      </c>
      <c r="D154" s="15" t="s">
        <v>2</v>
      </c>
      <c r="E154" s="15"/>
    </row>
    <row r="155" spans="3:5" x14ac:dyDescent="0.2">
      <c r="C155" s="16" t="s">
        <v>7</v>
      </c>
      <c r="D155" s="16" t="s">
        <v>4</v>
      </c>
      <c r="E155" s="16" t="s">
        <v>36</v>
      </c>
    </row>
    <row r="156" spans="3:5" x14ac:dyDescent="0.2">
      <c r="C156" s="16">
        <f>COUNTIFS(Tabela1[Clima],$F$125,Tabela1[Aderência da pista],D154,Tabela1[Rótulo],C155)</f>
        <v>0</v>
      </c>
      <c r="D156" s="16">
        <f>COUNTIFS(Tabela1[Clima],$F$125,Tabela1[Aderência da pista],D154,Tabela1[Rótulo],D155)</f>
        <v>3</v>
      </c>
      <c r="E156" s="16">
        <f>SUM(C156:D156)</f>
        <v>3</v>
      </c>
    </row>
    <row r="157" spans="3:5" x14ac:dyDescent="0.2">
      <c r="C157" s="15" t="s">
        <v>34</v>
      </c>
      <c r="D157" s="17">
        <f>C156/E156</f>
        <v>0</v>
      </c>
      <c r="E157" s="15"/>
    </row>
    <row r="158" spans="3:5" x14ac:dyDescent="0.2">
      <c r="C158" s="15" t="s">
        <v>35</v>
      </c>
      <c r="D158" s="17">
        <f>D156/E156</f>
        <v>1</v>
      </c>
      <c r="E158" s="15"/>
    </row>
    <row r="159" spans="3:5" x14ac:dyDescent="0.2">
      <c r="C159" s="15" t="s">
        <v>33</v>
      </c>
      <c r="D159" s="17">
        <f>IFERROR(-D157*(LOG(D157,2))-D158*(LOG(D158,2)),0)</f>
        <v>0</v>
      </c>
      <c r="E159" s="15"/>
    </row>
    <row r="161" spans="3:5" x14ac:dyDescent="0.2">
      <c r="C161" s="15" t="s">
        <v>39</v>
      </c>
      <c r="D161" s="15" t="str">
        <f>Tabela1[[#Headers],[Aderência da pista]]</f>
        <v>Aderência da pista</v>
      </c>
      <c r="E161" s="15"/>
    </row>
    <row r="162" spans="3:5" x14ac:dyDescent="0.2">
      <c r="C162" s="15" t="s">
        <v>40</v>
      </c>
      <c r="D162" s="15" t="s">
        <v>9</v>
      </c>
      <c r="E162" s="15"/>
    </row>
    <row r="163" spans="3:5" x14ac:dyDescent="0.2">
      <c r="C163" s="16" t="s">
        <v>7</v>
      </c>
      <c r="D163" s="16" t="s">
        <v>4</v>
      </c>
      <c r="E163" s="16" t="s">
        <v>36</v>
      </c>
    </row>
    <row r="164" spans="3:5" x14ac:dyDescent="0.2">
      <c r="C164" s="16">
        <f>COUNTIFS(Tabela1[Clima],$F$125,Tabela1[Aderência da pista],D162,Tabela1[Rótulo],C163)</f>
        <v>2</v>
      </c>
      <c r="D164" s="16">
        <f>COUNTIFS(Tabela1[Clima],$F$125,Tabela1[Aderência da pista],D162,Tabela1[Rótulo],D163)</f>
        <v>0</v>
      </c>
      <c r="E164" s="16">
        <f>SUM(C164:D164)</f>
        <v>2</v>
      </c>
    </row>
    <row r="165" spans="3:5" x14ac:dyDescent="0.2">
      <c r="C165" s="15" t="s">
        <v>34</v>
      </c>
      <c r="D165" s="17">
        <f>C164/E164</f>
        <v>1</v>
      </c>
      <c r="E165" s="15"/>
    </row>
    <row r="166" spans="3:5" x14ac:dyDescent="0.2">
      <c r="C166" s="15" t="s">
        <v>35</v>
      </c>
      <c r="D166" s="17">
        <f>D164/E164</f>
        <v>0</v>
      </c>
      <c r="E166" s="15"/>
    </row>
    <row r="167" spans="3:5" x14ac:dyDescent="0.2">
      <c r="C167" s="15" t="s">
        <v>33</v>
      </c>
      <c r="D167" s="17">
        <f>IFERROR(-D165*(LOG(D165,2))-D166*(LOG(D166,2)),0)</f>
        <v>0</v>
      </c>
      <c r="E167" s="15"/>
    </row>
    <row r="168" spans="3:5" x14ac:dyDescent="0.2">
      <c r="C168" s="21"/>
      <c r="D168" s="22"/>
      <c r="E168" s="21"/>
    </row>
    <row r="169" spans="3:5" x14ac:dyDescent="0.2">
      <c r="C169" s="15" t="s">
        <v>43</v>
      </c>
      <c r="D169" s="17">
        <f>(((E156/$F$126)*D159)+((E164/$F$126)*D167))</f>
        <v>0</v>
      </c>
      <c r="E169" s="15"/>
    </row>
    <row r="171" spans="3:5" x14ac:dyDescent="0.2">
      <c r="C171" s="18" t="s">
        <v>39</v>
      </c>
      <c r="D171" s="18" t="str">
        <f>Tabela1[[#Headers],[Vento]]</f>
        <v>Vento</v>
      </c>
      <c r="E171" s="18"/>
    </row>
    <row r="172" spans="3:5" x14ac:dyDescent="0.2">
      <c r="C172" s="18" t="s">
        <v>40</v>
      </c>
      <c r="D172" s="18" t="s">
        <v>5</v>
      </c>
      <c r="E172" s="18"/>
    </row>
    <row r="173" spans="3:5" x14ac:dyDescent="0.2">
      <c r="C173" s="19" t="s">
        <v>7</v>
      </c>
      <c r="D173" s="19" t="s">
        <v>4</v>
      </c>
      <c r="E173" s="19" t="s">
        <v>36</v>
      </c>
    </row>
    <row r="174" spans="3:5" x14ac:dyDescent="0.2">
      <c r="C174" s="19">
        <f>COUNTIFS(Tabela1[Clima],$F$125,Tabela1[Vento],D172,Tabela1[Rótulo],C173)</f>
        <v>1</v>
      </c>
      <c r="D174" s="19">
        <f>COUNTIFS(Tabela1[Clima],$F$125,Tabela1[Vento],D172,Tabela1[Rótulo],D173)</f>
        <v>1</v>
      </c>
      <c r="E174" s="19">
        <f>SUM(C174:D174)</f>
        <v>2</v>
      </c>
    </row>
    <row r="175" spans="3:5" x14ac:dyDescent="0.2">
      <c r="C175" s="18" t="s">
        <v>34</v>
      </c>
      <c r="D175" s="20">
        <f>C174/E174</f>
        <v>0.5</v>
      </c>
      <c r="E175" s="18"/>
    </row>
    <row r="176" spans="3:5" x14ac:dyDescent="0.2">
      <c r="C176" s="18" t="s">
        <v>35</v>
      </c>
      <c r="D176" s="20">
        <f>D174/E174</f>
        <v>0.5</v>
      </c>
      <c r="E176" s="18"/>
    </row>
    <row r="177" spans="3:6" x14ac:dyDescent="0.2">
      <c r="C177" s="18" t="s">
        <v>33</v>
      </c>
      <c r="D177" s="20">
        <f>IFERROR(-D175*(LOG(D175,2))-D176*(LOG(D176,2)),0)</f>
        <v>1</v>
      </c>
      <c r="E177" s="18"/>
    </row>
    <row r="179" spans="3:6" x14ac:dyDescent="0.2">
      <c r="C179" s="18" t="s">
        <v>39</v>
      </c>
      <c r="D179" s="18" t="str">
        <f>Tabela1[[#Headers],[Vento]]</f>
        <v>Vento</v>
      </c>
      <c r="E179" s="18"/>
    </row>
    <row r="180" spans="3:6" x14ac:dyDescent="0.2">
      <c r="C180" s="18" t="s">
        <v>40</v>
      </c>
      <c r="D180" s="18" t="s">
        <v>3</v>
      </c>
      <c r="E180" s="18"/>
    </row>
    <row r="181" spans="3:6" x14ac:dyDescent="0.2">
      <c r="C181" s="19" t="s">
        <v>7</v>
      </c>
      <c r="D181" s="19" t="s">
        <v>4</v>
      </c>
      <c r="E181" s="19" t="s">
        <v>36</v>
      </c>
    </row>
    <row r="182" spans="3:6" x14ac:dyDescent="0.2">
      <c r="C182" s="19">
        <f>COUNTIFS(Tabela1[Clima],$F$125,Tabela1[Vento],D180,Tabela1[Rótulo],C181)</f>
        <v>1</v>
      </c>
      <c r="D182" s="19">
        <f>COUNTIFS(Tabela1[Clima],$F$125,Tabela1[Vento],D180,Tabela1[Rótulo],D181)</f>
        <v>2</v>
      </c>
      <c r="E182" s="19">
        <f>SUM(C182:D182)</f>
        <v>3</v>
      </c>
    </row>
    <row r="183" spans="3:6" x14ac:dyDescent="0.2">
      <c r="C183" s="18" t="s">
        <v>34</v>
      </c>
      <c r="D183" s="20">
        <f>C182/E182</f>
        <v>0.33333333333333331</v>
      </c>
      <c r="E183" s="18"/>
    </row>
    <row r="184" spans="3:6" x14ac:dyDescent="0.2">
      <c r="C184" s="18" t="s">
        <v>35</v>
      </c>
      <c r="D184" s="20">
        <f>D182/E182</f>
        <v>0.66666666666666663</v>
      </c>
      <c r="E184" s="18"/>
    </row>
    <row r="185" spans="3:6" x14ac:dyDescent="0.2">
      <c r="C185" s="18" t="s">
        <v>33</v>
      </c>
      <c r="D185" s="20">
        <f>IFERROR(-D183*(LOG(D183,2))-D184*(LOG(D184,2)),0)</f>
        <v>0.91829583405448956</v>
      </c>
      <c r="E185" s="18"/>
    </row>
    <row r="186" spans="3:6" x14ac:dyDescent="0.2">
      <c r="C186" s="21"/>
      <c r="D186" s="22"/>
      <c r="E186" s="21"/>
    </row>
    <row r="187" spans="3:6" x14ac:dyDescent="0.2">
      <c r="C187" s="18" t="s">
        <v>44</v>
      </c>
      <c r="D187" s="20">
        <f>((E174/$F$126)*D177)+((E182/$F$126)*D185)</f>
        <v>0.95097750043269369</v>
      </c>
      <c r="E187" s="18"/>
    </row>
    <row r="189" spans="3:6" x14ac:dyDescent="0.2">
      <c r="C189" s="12" t="s">
        <v>41</v>
      </c>
      <c r="D189" s="14">
        <f>$D$34-D151</f>
        <v>0.57095059445466856</v>
      </c>
      <c r="E189" s="12"/>
    </row>
    <row r="190" spans="3:6" x14ac:dyDescent="0.2">
      <c r="C190" s="15" t="s">
        <v>43</v>
      </c>
      <c r="D190" s="17">
        <f>$D$34-D169</f>
        <v>0.97095059445466858</v>
      </c>
      <c r="E190" s="15"/>
      <c r="F190" s="1" t="s">
        <v>51</v>
      </c>
    </row>
    <row r="191" spans="3:6" x14ac:dyDescent="0.2">
      <c r="C191" s="18" t="s">
        <v>44</v>
      </c>
      <c r="D191" s="20">
        <f>$D$34-D187</f>
        <v>1.9973094021974891E-2</v>
      </c>
      <c r="E191" s="18"/>
    </row>
    <row r="194" spans="3:5" x14ac:dyDescent="0.2">
      <c r="C194" s="23" t="s">
        <v>52</v>
      </c>
      <c r="D194" s="23" t="s">
        <v>0</v>
      </c>
      <c r="E194" s="26" t="s">
        <v>54</v>
      </c>
    </row>
    <row r="195" spans="3:5" x14ac:dyDescent="0.2">
      <c r="C195" s="23" t="s">
        <v>53</v>
      </c>
      <c r="D195" s="23" t="s">
        <v>2</v>
      </c>
      <c r="E195" s="26"/>
    </row>
    <row r="196" spans="3:5" x14ac:dyDescent="0.2">
      <c r="C196" s="24" t="s">
        <v>7</v>
      </c>
      <c r="D196" s="24" t="s">
        <v>4</v>
      </c>
      <c r="E196" s="26"/>
    </row>
    <row r="197" spans="3:5" x14ac:dyDescent="0.2">
      <c r="C197" s="23">
        <f>COUNTIFS(Tabela1[Clima],D194,Tabela1[Aderência da pista],D195,Tabela1[Rótulo],C196)</f>
        <v>0</v>
      </c>
      <c r="D197" s="23">
        <f>COUNTIFS(Tabela1[Clima],D194,Tabela1[Aderência da pista],D195,Tabela1[Rótulo],D196)</f>
        <v>3</v>
      </c>
      <c r="E197" s="26"/>
    </row>
    <row r="198" spans="3:5" x14ac:dyDescent="0.2">
      <c r="C198" s="23"/>
      <c r="D198" s="23"/>
      <c r="E198" s="26"/>
    </row>
    <row r="199" spans="3:5" x14ac:dyDescent="0.2">
      <c r="C199" s="23" t="s">
        <v>52</v>
      </c>
      <c r="D199" s="23" t="s">
        <v>0</v>
      </c>
      <c r="E199" s="26"/>
    </row>
    <row r="200" spans="3:5" x14ac:dyDescent="0.2">
      <c r="C200" s="23" t="s">
        <v>53</v>
      </c>
      <c r="D200" s="23" t="s">
        <v>9</v>
      </c>
      <c r="E200" s="26"/>
    </row>
    <row r="201" spans="3:5" x14ac:dyDescent="0.2">
      <c r="C201" s="24" t="s">
        <v>7</v>
      </c>
      <c r="D201" s="24" t="s">
        <v>4</v>
      </c>
      <c r="E201" s="26"/>
    </row>
    <row r="202" spans="3:5" x14ac:dyDescent="0.2">
      <c r="C202" s="23">
        <f>COUNTIFS(Tabela1[Clima],D199,Tabela1[Aderência da pista],D200,Tabela1[Rótulo],C201)</f>
        <v>2</v>
      </c>
      <c r="D202" s="23">
        <f>COUNTIFS(Tabela1[Clima],D199,Tabela1[Aderência da pista],D200,Tabela1[Rótulo],D201)</f>
        <v>0</v>
      </c>
      <c r="E202" s="26"/>
    </row>
    <row r="204" spans="3:5" x14ac:dyDescent="0.2">
      <c r="C204" s="23" t="s">
        <v>52</v>
      </c>
      <c r="D204" s="23" t="s">
        <v>6</v>
      </c>
      <c r="E204" s="26" t="s">
        <v>54</v>
      </c>
    </row>
    <row r="205" spans="3:5" x14ac:dyDescent="0.2">
      <c r="C205" s="23" t="s">
        <v>53</v>
      </c>
      <c r="D205" s="23" t="s">
        <v>2</v>
      </c>
      <c r="E205" s="26"/>
    </row>
    <row r="206" spans="3:5" x14ac:dyDescent="0.2">
      <c r="C206" s="24" t="s">
        <v>7</v>
      </c>
      <c r="D206" s="24" t="s">
        <v>4</v>
      </c>
      <c r="E206" s="26"/>
    </row>
    <row r="207" spans="3:5" x14ac:dyDescent="0.2">
      <c r="C207" s="23">
        <f>COUNTIFS(Tabela1[Clima],D204,Tabela1[Aderência da pista],D205,Tabela1[Rótulo],C206)</f>
        <v>2</v>
      </c>
      <c r="D207" s="23">
        <f>COUNTIFS(Tabela1[Clima],D204,Tabela1[Aderência da pista],D205,Tabela1[Rótulo],D206)</f>
        <v>0</v>
      </c>
      <c r="E207" s="26"/>
    </row>
    <row r="208" spans="3:5" x14ac:dyDescent="0.2">
      <c r="C208" s="23"/>
      <c r="D208" s="23"/>
      <c r="E208" s="26"/>
    </row>
    <row r="209" spans="3:6" x14ac:dyDescent="0.2">
      <c r="C209" s="23" t="s">
        <v>52</v>
      </c>
      <c r="D209" s="23" t="s">
        <v>0</v>
      </c>
      <c r="E209" s="26"/>
    </row>
    <row r="210" spans="3:6" x14ac:dyDescent="0.2">
      <c r="C210" s="23" t="s">
        <v>53</v>
      </c>
      <c r="D210" s="23" t="s">
        <v>9</v>
      </c>
      <c r="E210" s="26"/>
    </row>
    <row r="211" spans="3:6" x14ac:dyDescent="0.2">
      <c r="C211" s="24" t="s">
        <v>7</v>
      </c>
      <c r="D211" s="24" t="s">
        <v>4</v>
      </c>
      <c r="E211" s="26"/>
    </row>
    <row r="212" spans="3:6" x14ac:dyDescent="0.2">
      <c r="C212" s="23">
        <f>COUNTIFS(Tabela1[Clima],D209,Tabela1[Aderência da pista],D210,Tabela1[Rótulo],C211)</f>
        <v>2</v>
      </c>
      <c r="D212" s="23">
        <f>COUNTIFS(Tabela1[Clima],D209,Tabela1[Aderência da pista],D210,Tabela1[Rótulo],D211)</f>
        <v>0</v>
      </c>
      <c r="E212" s="26"/>
    </row>
    <row r="214" spans="3:6" x14ac:dyDescent="0.2">
      <c r="C214" s="27" t="s">
        <v>52</v>
      </c>
      <c r="D214" s="27" t="s">
        <v>8</v>
      </c>
      <c r="E214" s="30" t="s">
        <v>55</v>
      </c>
    </row>
    <row r="215" spans="3:6" x14ac:dyDescent="0.2">
      <c r="C215" s="27" t="s">
        <v>53</v>
      </c>
      <c r="D215" s="27" t="s">
        <v>2</v>
      </c>
      <c r="E215" s="28"/>
    </row>
    <row r="216" spans="3:6" x14ac:dyDescent="0.2">
      <c r="C216" s="29" t="s">
        <v>7</v>
      </c>
      <c r="D216" s="29" t="s">
        <v>4</v>
      </c>
      <c r="E216" s="28"/>
    </row>
    <row r="217" spans="3:6" x14ac:dyDescent="0.2">
      <c r="C217" s="27">
        <f>COUNTIFS(Tabela1[Clima],D214,Tabela1[Aderência da pista],D215,Tabela1[Rótulo],C216)</f>
        <v>1</v>
      </c>
      <c r="D217" s="27">
        <f>COUNTIFS(Tabela1[Clima],D214,Tabela1[Aderência da pista],D215,Tabela1[Rótulo],D216)</f>
        <v>1</v>
      </c>
      <c r="E217" s="28"/>
    </row>
    <row r="218" spans="3:6" x14ac:dyDescent="0.2">
      <c r="C218" s="27"/>
      <c r="D218" s="27"/>
      <c r="E218" s="28"/>
    </row>
    <row r="219" spans="3:6" x14ac:dyDescent="0.2">
      <c r="C219" s="27" t="s">
        <v>52</v>
      </c>
      <c r="D219" s="27" t="s">
        <v>8</v>
      </c>
      <c r="E219" s="28"/>
    </row>
    <row r="220" spans="3:6" x14ac:dyDescent="0.2">
      <c r="C220" s="27" t="s">
        <v>53</v>
      </c>
      <c r="D220" s="27" t="s">
        <v>9</v>
      </c>
      <c r="E220" s="28"/>
    </row>
    <row r="221" spans="3:6" x14ac:dyDescent="0.2">
      <c r="C221" s="29" t="s">
        <v>7</v>
      </c>
      <c r="D221" s="29" t="s">
        <v>4</v>
      </c>
      <c r="E221" s="28"/>
    </row>
    <row r="222" spans="3:6" x14ac:dyDescent="0.2">
      <c r="C222" s="27">
        <f>COUNTIFS(Tabela1[Clima],D219,Tabela1[Aderência da pista],D220,Tabela1[Rótulo],C221)</f>
        <v>2</v>
      </c>
      <c r="D222" s="27">
        <f>COUNTIFS(Tabela1[Clima],D219,Tabela1[Aderência da pista],D220,Tabela1[Rótulo],D221)</f>
        <v>1</v>
      </c>
      <c r="E222" s="28"/>
    </row>
    <row r="224" spans="3:6" x14ac:dyDescent="0.2">
      <c r="C224" s="1" t="s">
        <v>50</v>
      </c>
      <c r="E224" s="1" t="s">
        <v>49</v>
      </c>
      <c r="F224" s="1" t="s">
        <v>8</v>
      </c>
    </row>
    <row r="225" spans="3:6" x14ac:dyDescent="0.2">
      <c r="E225" s="1" t="s">
        <v>36</v>
      </c>
      <c r="F225" s="1">
        <f>COUNTIF(Tabela1[Clima],F224)</f>
        <v>5</v>
      </c>
    </row>
    <row r="226" spans="3:6" x14ac:dyDescent="0.2">
      <c r="C226" s="12" t="s">
        <v>39</v>
      </c>
      <c r="D226" s="12" t="str">
        <f>Tabela1[[#Headers],[Temperatura]]</f>
        <v>Temperatura</v>
      </c>
      <c r="E226" s="12"/>
    </row>
    <row r="227" spans="3:6" x14ac:dyDescent="0.2">
      <c r="C227" s="12" t="s">
        <v>40</v>
      </c>
      <c r="D227" s="12" t="s">
        <v>1</v>
      </c>
      <c r="E227" s="12"/>
    </row>
    <row r="228" spans="3:6" x14ac:dyDescent="0.2">
      <c r="C228" s="13" t="s">
        <v>7</v>
      </c>
      <c r="D228" s="13" t="s">
        <v>4</v>
      </c>
      <c r="E228" s="13" t="s">
        <v>36</v>
      </c>
    </row>
    <row r="229" spans="3:6" x14ac:dyDescent="0.2">
      <c r="C229" s="13">
        <f>COUNTIFS(Tabela1[Clima],$F$224,Tabela1[Temperatura],D227,Tabela1[Rótulo],C228)</f>
        <v>0</v>
      </c>
      <c r="D229" s="13">
        <f>COUNTIFS(Tabela1[Clima],$F$224,Tabela1[Temperatura],D227,Tabela1[Rótulo],D228)</f>
        <v>0</v>
      </c>
      <c r="E229" s="13">
        <f>SUM(C229:D229)</f>
        <v>0</v>
      </c>
    </row>
    <row r="230" spans="3:6" x14ac:dyDescent="0.2">
      <c r="C230" s="12" t="s">
        <v>34</v>
      </c>
      <c r="D230" s="14" t="e">
        <f>C229/E229</f>
        <v>#DIV/0!</v>
      </c>
      <c r="E230" s="12"/>
    </row>
    <row r="231" spans="3:6" x14ac:dyDescent="0.2">
      <c r="C231" s="12" t="s">
        <v>35</v>
      </c>
      <c r="D231" s="14" t="e">
        <f>D229/E229</f>
        <v>#DIV/0!</v>
      </c>
      <c r="E231" s="12"/>
    </row>
    <row r="232" spans="3:6" x14ac:dyDescent="0.2">
      <c r="C232" s="12" t="s">
        <v>33</v>
      </c>
      <c r="D232" s="14">
        <f>IFERROR(-D230*(LOG(D230,2))-D231*(LOG(D231,2)),0)</f>
        <v>0</v>
      </c>
      <c r="E232" s="12"/>
    </row>
    <row r="234" spans="3:6" x14ac:dyDescent="0.2">
      <c r="C234" s="12" t="s">
        <v>39</v>
      </c>
      <c r="D234" s="12" t="str">
        <f>Tabela1[[#Headers],[Temperatura]]</f>
        <v>Temperatura</v>
      </c>
      <c r="E234" s="12"/>
    </row>
    <row r="235" spans="3:6" x14ac:dyDescent="0.2">
      <c r="C235" s="12" t="s">
        <v>40</v>
      </c>
      <c r="D235" s="12" t="s">
        <v>9</v>
      </c>
      <c r="E235" s="12"/>
    </row>
    <row r="236" spans="3:6" x14ac:dyDescent="0.2">
      <c r="C236" s="13" t="s">
        <v>7</v>
      </c>
      <c r="D236" s="13" t="s">
        <v>4</v>
      </c>
      <c r="E236" s="13" t="s">
        <v>36</v>
      </c>
    </row>
    <row r="237" spans="3:6" x14ac:dyDescent="0.2">
      <c r="C237" s="13">
        <f>COUNTIFS(Tabela1[Clima],$F$224,Tabela1[Temperatura],D235,Tabela1[Rótulo],C236)</f>
        <v>2</v>
      </c>
      <c r="D237" s="13">
        <f>COUNTIFS(Tabela1[Clima],$F$224,Tabela1[Temperatura],D235,Tabela1[Rótulo],D236)</f>
        <v>1</v>
      </c>
      <c r="E237" s="13">
        <f>SUM(C237:D237)</f>
        <v>3</v>
      </c>
    </row>
    <row r="238" spans="3:6" x14ac:dyDescent="0.2">
      <c r="C238" s="12" t="s">
        <v>34</v>
      </c>
      <c r="D238" s="14">
        <f>C237/E237</f>
        <v>0.66666666666666663</v>
      </c>
      <c r="E238" s="12"/>
    </row>
    <row r="239" spans="3:6" x14ac:dyDescent="0.2">
      <c r="C239" s="12" t="s">
        <v>35</v>
      </c>
      <c r="D239" s="14">
        <f>D237/E237</f>
        <v>0.33333333333333331</v>
      </c>
      <c r="E239" s="12"/>
    </row>
    <row r="240" spans="3:6" x14ac:dyDescent="0.2">
      <c r="C240" s="12" t="s">
        <v>33</v>
      </c>
      <c r="D240" s="14">
        <f>IFERROR(-D238*(LOG(D238,2))-D239*(LOG(D239,2)),0)</f>
        <v>0.91829583405448956</v>
      </c>
      <c r="E240" s="12"/>
    </row>
    <row r="242" spans="3:5" x14ac:dyDescent="0.2">
      <c r="C242" s="12" t="s">
        <v>39</v>
      </c>
      <c r="D242" s="12" t="str">
        <f>Tabela1[[#Headers],[Temperatura]]</f>
        <v>Temperatura</v>
      </c>
      <c r="E242" s="12"/>
    </row>
    <row r="243" spans="3:5" x14ac:dyDescent="0.2">
      <c r="C243" s="12" t="s">
        <v>40</v>
      </c>
      <c r="D243" s="12" t="s">
        <v>10</v>
      </c>
      <c r="E243" s="12"/>
    </row>
    <row r="244" spans="3:5" x14ac:dyDescent="0.2">
      <c r="C244" s="13" t="s">
        <v>7</v>
      </c>
      <c r="D244" s="13" t="s">
        <v>4</v>
      </c>
      <c r="E244" s="13" t="s">
        <v>36</v>
      </c>
    </row>
    <row r="245" spans="3:5" x14ac:dyDescent="0.2">
      <c r="C245" s="13">
        <f>COUNTIFS(Tabela1[Clima],$F$224,Tabela1[Temperatura],D243,Tabela1[Rótulo],C244)</f>
        <v>1</v>
      </c>
      <c r="D245" s="13">
        <f>COUNTIFS(Tabela1[Clima],$F$224,Tabela1[Temperatura],D243,Tabela1[Rótulo],D244)</f>
        <v>1</v>
      </c>
      <c r="E245" s="13">
        <f>SUM(C245:D245)</f>
        <v>2</v>
      </c>
    </row>
    <row r="246" spans="3:5" x14ac:dyDescent="0.2">
      <c r="C246" s="12" t="s">
        <v>34</v>
      </c>
      <c r="D246" s="14">
        <f>C245/E245</f>
        <v>0.5</v>
      </c>
      <c r="E246" s="12"/>
    </row>
    <row r="247" spans="3:5" x14ac:dyDescent="0.2">
      <c r="C247" s="12" t="s">
        <v>35</v>
      </c>
      <c r="D247" s="14">
        <f>D245/E245</f>
        <v>0.5</v>
      </c>
      <c r="E247" s="12"/>
    </row>
    <row r="248" spans="3:5" x14ac:dyDescent="0.2">
      <c r="C248" s="12" t="s">
        <v>33</v>
      </c>
      <c r="D248" s="14">
        <f>IFERROR(-D246*(LOG(D246,2))-D247*(LOG(D247,2)),0)</f>
        <v>1</v>
      </c>
      <c r="E248" s="12"/>
    </row>
    <row r="249" spans="3:5" x14ac:dyDescent="0.2">
      <c r="C249" s="21"/>
      <c r="D249" s="22"/>
      <c r="E249" s="21"/>
    </row>
    <row r="250" spans="3:5" x14ac:dyDescent="0.2">
      <c r="C250" s="12" t="s">
        <v>41</v>
      </c>
      <c r="D250" s="14">
        <f>((E229/$F$225)*D232)+((E237/$F$225)*D240)+((E245/$F$225)*D248)</f>
        <v>0.95097750043269369</v>
      </c>
      <c r="E250" s="12"/>
    </row>
    <row r="252" spans="3:5" x14ac:dyDescent="0.2">
      <c r="C252" s="15" t="s">
        <v>39</v>
      </c>
      <c r="D252" s="15" t="str">
        <f>Tabela1[[#Headers],[Aderência da pista]]</f>
        <v>Aderência da pista</v>
      </c>
      <c r="E252" s="15"/>
    </row>
    <row r="253" spans="3:5" x14ac:dyDescent="0.2">
      <c r="C253" s="15" t="s">
        <v>40</v>
      </c>
      <c r="D253" s="15" t="s">
        <v>2</v>
      </c>
      <c r="E253" s="15"/>
    </row>
    <row r="254" spans="3:5" x14ac:dyDescent="0.2">
      <c r="C254" s="16" t="s">
        <v>7</v>
      </c>
      <c r="D254" s="16" t="s">
        <v>4</v>
      </c>
      <c r="E254" s="16" t="s">
        <v>36</v>
      </c>
    </row>
    <row r="255" spans="3:5" x14ac:dyDescent="0.2">
      <c r="C255" s="16">
        <f>COUNTIFS(Tabela1[Clima],$F$224,Tabela1[Aderência da pista],D253,Tabela1[Rótulo],C254)</f>
        <v>1</v>
      </c>
      <c r="D255" s="16">
        <f>COUNTIFS(Tabela1[Clima],$F$224,Tabela1[Aderência da pista],D253,Tabela1[Rótulo],D254)</f>
        <v>1</v>
      </c>
      <c r="E255" s="16">
        <f>SUM(C255:D255)</f>
        <v>2</v>
      </c>
    </row>
    <row r="256" spans="3:5" x14ac:dyDescent="0.2">
      <c r="C256" s="15" t="s">
        <v>34</v>
      </c>
      <c r="D256" s="17">
        <f>C255/E255</f>
        <v>0.5</v>
      </c>
      <c r="E256" s="15"/>
    </row>
    <row r="257" spans="3:5" x14ac:dyDescent="0.2">
      <c r="C257" s="15" t="s">
        <v>35</v>
      </c>
      <c r="D257" s="17">
        <f>D255/E255</f>
        <v>0.5</v>
      </c>
      <c r="E257" s="15"/>
    </row>
    <row r="258" spans="3:5" x14ac:dyDescent="0.2">
      <c r="C258" s="15" t="s">
        <v>33</v>
      </c>
      <c r="D258" s="17">
        <f>IFERROR(-D256*(LOG(D256,2))-D257*(LOG(D257,2)),0)</f>
        <v>1</v>
      </c>
      <c r="E258" s="15"/>
    </row>
    <row r="260" spans="3:5" x14ac:dyDescent="0.2">
      <c r="C260" s="15" t="s">
        <v>39</v>
      </c>
      <c r="D260" s="15" t="str">
        <f>Tabela1[[#Headers],[Aderência da pista]]</f>
        <v>Aderência da pista</v>
      </c>
      <c r="E260" s="15"/>
    </row>
    <row r="261" spans="3:5" x14ac:dyDescent="0.2">
      <c r="C261" s="15" t="s">
        <v>40</v>
      </c>
      <c r="D261" s="15" t="s">
        <v>9</v>
      </c>
      <c r="E261" s="15"/>
    </row>
    <row r="262" spans="3:5" x14ac:dyDescent="0.2">
      <c r="C262" s="16" t="s">
        <v>7</v>
      </c>
      <c r="D262" s="16" t="s">
        <v>4</v>
      </c>
      <c r="E262" s="16" t="s">
        <v>36</v>
      </c>
    </row>
    <row r="263" spans="3:5" x14ac:dyDescent="0.2">
      <c r="C263" s="16">
        <f>COUNTIFS(Tabela1[Clima],$F$224,Tabela1[Aderência da pista],D261,Tabela1[Rótulo],C262)</f>
        <v>2</v>
      </c>
      <c r="D263" s="16">
        <f>COUNTIFS(Tabela1[Clima],$F$224,Tabela1[Aderência da pista],D261,Tabela1[Rótulo],D262)</f>
        <v>1</v>
      </c>
      <c r="E263" s="16">
        <f>SUM(C263:D263)</f>
        <v>3</v>
      </c>
    </row>
    <row r="264" spans="3:5" x14ac:dyDescent="0.2">
      <c r="C264" s="15" t="s">
        <v>34</v>
      </c>
      <c r="D264" s="17">
        <f>C263/E263</f>
        <v>0.66666666666666663</v>
      </c>
      <c r="E264" s="15"/>
    </row>
    <row r="265" spans="3:5" x14ac:dyDescent="0.2">
      <c r="C265" s="15" t="s">
        <v>35</v>
      </c>
      <c r="D265" s="17">
        <f>D263/E263</f>
        <v>0.33333333333333331</v>
      </c>
      <c r="E265" s="15"/>
    </row>
    <row r="266" spans="3:5" x14ac:dyDescent="0.2">
      <c r="C266" s="15" t="s">
        <v>33</v>
      </c>
      <c r="D266" s="17">
        <f>IFERROR(-D264*(LOG(D264,2))-D265*(LOG(D265,2)),0)</f>
        <v>0.91829583405448956</v>
      </c>
      <c r="E266" s="15"/>
    </row>
    <row r="267" spans="3:5" x14ac:dyDescent="0.2">
      <c r="C267" s="21"/>
      <c r="D267" s="22"/>
      <c r="E267" s="21"/>
    </row>
    <row r="268" spans="3:5" x14ac:dyDescent="0.2">
      <c r="C268" s="15" t="s">
        <v>43</v>
      </c>
      <c r="D268" s="17">
        <f>(((E255/$F$225)*D258)+((E263/$F$225)*D266))</f>
        <v>0.95097750043269369</v>
      </c>
      <c r="E268" s="15"/>
    </row>
    <row r="270" spans="3:5" x14ac:dyDescent="0.2">
      <c r="C270" s="18" t="s">
        <v>39</v>
      </c>
      <c r="D270" s="18" t="str">
        <f>Tabela1[[#Headers],[Vento]]</f>
        <v>Vento</v>
      </c>
      <c r="E270" s="18"/>
    </row>
    <row r="271" spans="3:5" x14ac:dyDescent="0.2">
      <c r="C271" s="18" t="s">
        <v>40</v>
      </c>
      <c r="D271" s="18" t="s">
        <v>5</v>
      </c>
      <c r="E271" s="18"/>
    </row>
    <row r="272" spans="3:5" x14ac:dyDescent="0.2">
      <c r="C272" s="19" t="s">
        <v>7</v>
      </c>
      <c r="D272" s="19" t="s">
        <v>4</v>
      </c>
      <c r="E272" s="19" t="s">
        <v>36</v>
      </c>
    </row>
    <row r="273" spans="3:5" x14ac:dyDescent="0.2">
      <c r="C273" s="19">
        <f>COUNTIFS(Tabela1[Clima],$F$224,Tabela1[Vento],D271,Tabela1[Rótulo],C272)</f>
        <v>0</v>
      </c>
      <c r="D273" s="19">
        <f>COUNTIFS(Tabela1[Clima],$F$224,Tabela1[Vento],D271,Tabela1[Rótulo],D272)</f>
        <v>2</v>
      </c>
      <c r="E273" s="19">
        <f>SUM(C273:D273)</f>
        <v>2</v>
      </c>
    </row>
    <row r="274" spans="3:5" x14ac:dyDescent="0.2">
      <c r="C274" s="18" t="s">
        <v>34</v>
      </c>
      <c r="D274" s="20">
        <f>C273/E273</f>
        <v>0</v>
      </c>
      <c r="E274" s="18"/>
    </row>
    <row r="275" spans="3:5" x14ac:dyDescent="0.2">
      <c r="C275" s="18" t="s">
        <v>35</v>
      </c>
      <c r="D275" s="20">
        <f>D273/E273</f>
        <v>1</v>
      </c>
      <c r="E275" s="18"/>
    </row>
    <row r="276" spans="3:5" x14ac:dyDescent="0.2">
      <c r="C276" s="18" t="s">
        <v>33</v>
      </c>
      <c r="D276" s="20">
        <f>IFERROR(-D274*(LOG(D274,2))-D275*(LOG(D275,2)),0)</f>
        <v>0</v>
      </c>
      <c r="E276" s="18"/>
    </row>
    <row r="278" spans="3:5" x14ac:dyDescent="0.2">
      <c r="C278" s="18" t="s">
        <v>39</v>
      </c>
      <c r="D278" s="18" t="str">
        <f>Tabela1[[#Headers],[Vento]]</f>
        <v>Vento</v>
      </c>
      <c r="E278" s="18"/>
    </row>
    <row r="279" spans="3:5" x14ac:dyDescent="0.2">
      <c r="C279" s="18" t="s">
        <v>40</v>
      </c>
      <c r="D279" s="18" t="s">
        <v>3</v>
      </c>
      <c r="E279" s="18"/>
    </row>
    <row r="280" spans="3:5" x14ac:dyDescent="0.2">
      <c r="C280" s="19" t="s">
        <v>7</v>
      </c>
      <c r="D280" s="19" t="s">
        <v>4</v>
      </c>
      <c r="E280" s="19" t="s">
        <v>36</v>
      </c>
    </row>
    <row r="281" spans="3:5" x14ac:dyDescent="0.2">
      <c r="C281" s="19">
        <f>COUNTIFS(Tabela1[Clima],$F$224,Tabela1[Vento],D279,Tabela1[Rótulo],C280)</f>
        <v>3</v>
      </c>
      <c r="D281" s="19">
        <f>COUNTIFS(Tabela1[Clima],$F$224,Tabela1[Vento],D279,Tabela1[Rótulo],D280)</f>
        <v>0</v>
      </c>
      <c r="E281" s="19">
        <f>SUM(C281:D281)</f>
        <v>3</v>
      </c>
    </row>
    <row r="282" spans="3:5" x14ac:dyDescent="0.2">
      <c r="C282" s="18" t="s">
        <v>34</v>
      </c>
      <c r="D282" s="20">
        <f>C281/E281</f>
        <v>1</v>
      </c>
      <c r="E282" s="18"/>
    </row>
    <row r="283" spans="3:5" x14ac:dyDescent="0.2">
      <c r="C283" s="18" t="s">
        <v>35</v>
      </c>
      <c r="D283" s="20">
        <f>D281/E281</f>
        <v>0</v>
      </c>
      <c r="E283" s="18"/>
    </row>
    <row r="284" spans="3:5" x14ac:dyDescent="0.2">
      <c r="C284" s="18" t="s">
        <v>33</v>
      </c>
      <c r="D284" s="20">
        <f>IFERROR(-D282*(LOG(D282,2))-D283*(LOG(D283,2)),0)</f>
        <v>0</v>
      </c>
      <c r="E284" s="18"/>
    </row>
    <row r="285" spans="3:5" x14ac:dyDescent="0.2">
      <c r="C285" s="21"/>
      <c r="D285" s="22"/>
      <c r="E285" s="21"/>
    </row>
    <row r="286" spans="3:5" x14ac:dyDescent="0.2">
      <c r="C286" s="18" t="s">
        <v>44</v>
      </c>
      <c r="D286" s="20">
        <f>((E273/$F$225)*D276)+((E281/$F$225)*D284)</f>
        <v>0</v>
      </c>
      <c r="E286" s="18"/>
    </row>
    <row r="288" spans="3:5" x14ac:dyDescent="0.2">
      <c r="C288" s="12" t="s">
        <v>41</v>
      </c>
      <c r="D288" s="14">
        <f>$D$50-D250</f>
        <v>1.9973094021974891E-2</v>
      </c>
      <c r="E288" s="12"/>
    </row>
    <row r="289" spans="3:6" x14ac:dyDescent="0.2">
      <c r="C289" s="15" t="s">
        <v>43</v>
      </c>
      <c r="D289" s="17">
        <f>$D$50-D268</f>
        <v>1.9973094021974891E-2</v>
      </c>
      <c r="E289" s="15"/>
    </row>
    <row r="290" spans="3:6" x14ac:dyDescent="0.2">
      <c r="C290" s="18" t="s">
        <v>44</v>
      </c>
      <c r="D290" s="20">
        <f>$D$50-D286</f>
        <v>0.97095059445466858</v>
      </c>
      <c r="E290" s="18"/>
      <c r="F290" s="1" t="s">
        <v>56</v>
      </c>
    </row>
    <row r="292" spans="3:6" x14ac:dyDescent="0.2">
      <c r="C292" s="23" t="s">
        <v>52</v>
      </c>
      <c r="D292" s="23" t="s">
        <v>8</v>
      </c>
      <c r="E292" s="31" t="s">
        <v>58</v>
      </c>
    </row>
    <row r="293" spans="3:6" x14ac:dyDescent="0.2">
      <c r="C293" s="23" t="s">
        <v>53</v>
      </c>
      <c r="D293" s="23" t="s">
        <v>2</v>
      </c>
      <c r="E293" s="32"/>
    </row>
    <row r="294" spans="3:6" x14ac:dyDescent="0.2">
      <c r="C294" s="23" t="s">
        <v>57</v>
      </c>
      <c r="D294" s="23" t="s">
        <v>3</v>
      </c>
      <c r="E294" s="32"/>
    </row>
    <row r="295" spans="3:6" x14ac:dyDescent="0.2">
      <c r="C295" s="24" t="s">
        <v>7</v>
      </c>
      <c r="D295" s="24" t="s">
        <v>4</v>
      </c>
      <c r="E295" s="32"/>
    </row>
    <row r="296" spans="3:6" x14ac:dyDescent="0.2">
      <c r="C296" s="23">
        <f>COUNTIFS(Tabela1[Clima],D292,Tabela1[Aderência da pista],D293,Tabela1[Vento],D294,Tabela1[Rótulo],C295)</f>
        <v>1</v>
      </c>
      <c r="D296" s="23">
        <f>COUNTIFS(Tabela1[Clima],D292,Tabela1[Aderência da pista],D293,Tabela1[Vento],D294,Tabela1[Rótulo],D295)</f>
        <v>0</v>
      </c>
      <c r="E296" s="32"/>
    </row>
    <row r="297" spans="3:6" x14ac:dyDescent="0.2">
      <c r="C297" s="23"/>
      <c r="D297" s="23"/>
      <c r="E297" s="32"/>
    </row>
    <row r="298" spans="3:6" x14ac:dyDescent="0.2">
      <c r="C298" s="23" t="s">
        <v>52</v>
      </c>
      <c r="D298" s="23" t="s">
        <v>8</v>
      </c>
      <c r="E298" s="32"/>
    </row>
    <row r="299" spans="3:6" x14ac:dyDescent="0.2">
      <c r="C299" s="23" t="s">
        <v>53</v>
      </c>
      <c r="D299" s="23" t="s">
        <v>2</v>
      </c>
      <c r="E299" s="32"/>
    </row>
    <row r="300" spans="3:6" x14ac:dyDescent="0.2">
      <c r="C300" s="23" t="s">
        <v>57</v>
      </c>
      <c r="D300" s="23" t="s">
        <v>5</v>
      </c>
      <c r="E300" s="32"/>
    </row>
    <row r="301" spans="3:6" x14ac:dyDescent="0.2">
      <c r="C301" s="24" t="s">
        <v>7</v>
      </c>
      <c r="D301" s="24" t="s">
        <v>4</v>
      </c>
      <c r="E301" s="32"/>
    </row>
    <row r="302" spans="3:6" x14ac:dyDescent="0.2">
      <c r="C302" s="23">
        <f>COUNTIFS(Tabela1[Clima],D298,Tabela1[Aderência da pista],D299,Tabela1[Vento],D300,Tabela1[Rótulo],C301)</f>
        <v>0</v>
      </c>
      <c r="D302" s="23">
        <f>COUNTIFS(Tabela1[Clima],D298,Tabela1[Aderência da pista],D299,Tabela1[Vento],D300,Tabela1[Rótulo],D301)</f>
        <v>1</v>
      </c>
      <c r="E302" s="32"/>
    </row>
    <row r="304" spans="3:6" x14ac:dyDescent="0.2">
      <c r="C304" s="23" t="s">
        <v>52</v>
      </c>
      <c r="D304" s="23" t="s">
        <v>8</v>
      </c>
      <c r="E304" s="31" t="s">
        <v>58</v>
      </c>
    </row>
    <row r="305" spans="3:8" x14ac:dyDescent="0.2">
      <c r="C305" s="23" t="s">
        <v>53</v>
      </c>
      <c r="D305" s="23" t="s">
        <v>9</v>
      </c>
      <c r="E305" s="32"/>
    </row>
    <row r="306" spans="3:8" x14ac:dyDescent="0.2">
      <c r="C306" s="23" t="s">
        <v>57</v>
      </c>
      <c r="D306" s="23" t="s">
        <v>3</v>
      </c>
      <c r="E306" s="32"/>
    </row>
    <row r="307" spans="3:8" x14ac:dyDescent="0.2">
      <c r="C307" s="24" t="s">
        <v>7</v>
      </c>
      <c r="D307" s="24" t="s">
        <v>4</v>
      </c>
      <c r="E307" s="32"/>
    </row>
    <row r="308" spans="3:8" x14ac:dyDescent="0.2">
      <c r="C308" s="23">
        <f>COUNTIFS(Tabela1[Clima],D304,Tabela1[Aderência da pista],D305,Tabela1[Vento],D306,Tabela1[Rótulo],C307)</f>
        <v>2</v>
      </c>
      <c r="D308" s="23">
        <f>COUNTIFS(Tabela1[Clima],D304,Tabela1[Aderência da pista],D305,Tabela1[Vento],D306,Tabela1[Rótulo],D307)</f>
        <v>0</v>
      </c>
      <c r="E308" s="32"/>
    </row>
    <row r="309" spans="3:8" x14ac:dyDescent="0.2">
      <c r="C309" s="23"/>
      <c r="D309" s="23"/>
      <c r="E309" s="32"/>
    </row>
    <row r="310" spans="3:8" x14ac:dyDescent="0.2">
      <c r="C310" s="23" t="s">
        <v>52</v>
      </c>
      <c r="D310" s="23" t="s">
        <v>8</v>
      </c>
      <c r="E310" s="32"/>
    </row>
    <row r="311" spans="3:8" x14ac:dyDescent="0.2">
      <c r="C311" s="23" t="s">
        <v>53</v>
      </c>
      <c r="D311" s="23" t="s">
        <v>9</v>
      </c>
      <c r="E311" s="32"/>
    </row>
    <row r="312" spans="3:8" x14ac:dyDescent="0.2">
      <c r="C312" s="23" t="s">
        <v>57</v>
      </c>
      <c r="D312" s="23" t="s">
        <v>5</v>
      </c>
      <c r="E312" s="32"/>
    </row>
    <row r="313" spans="3:8" x14ac:dyDescent="0.2">
      <c r="C313" s="24" t="s">
        <v>7</v>
      </c>
      <c r="D313" s="24" t="s">
        <v>4</v>
      </c>
      <c r="E313" s="32"/>
    </row>
    <row r="314" spans="3:8" x14ac:dyDescent="0.2">
      <c r="C314" s="23">
        <f>COUNTIFS(Tabela1[Clima],D310,Tabela1[Aderência da pista],D311,Tabela1[Vento],D312,Tabela1[Rótulo],C313)</f>
        <v>0</v>
      </c>
      <c r="D314" s="23">
        <f>COUNTIFS(Tabela1[Clima],D310,Tabela1[Aderência da pista],D311,Tabela1[Vento],D312,Tabela1[Rótulo],D313)</f>
        <v>1</v>
      </c>
      <c r="E314" s="32"/>
    </row>
    <row r="316" spans="3:8" x14ac:dyDescent="0.2">
      <c r="C316" s="25" t="s">
        <v>59</v>
      </c>
      <c r="D316" s="25"/>
      <c r="E316" s="25"/>
      <c r="F316" s="25"/>
      <c r="G316" s="25"/>
      <c r="H316" s="25"/>
    </row>
  </sheetData>
  <mergeCells count="7">
    <mergeCell ref="E292:E302"/>
    <mergeCell ref="E304:E314"/>
    <mergeCell ref="C316:H316"/>
    <mergeCell ref="C1:H1"/>
    <mergeCell ref="E194:E202"/>
    <mergeCell ref="E204:E212"/>
    <mergeCell ref="E214:E22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Tavares</dc:creator>
  <cp:lastModifiedBy>Ricardo Tavares</cp:lastModifiedBy>
  <dcterms:created xsi:type="dcterms:W3CDTF">2021-03-31T13:03:35Z</dcterms:created>
  <dcterms:modified xsi:type="dcterms:W3CDTF">2021-04-03T01:32:45Z</dcterms:modified>
</cp:coreProperties>
</file>