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utente\Riccardo\Documenti\Uni\2\Tesi\GitHub\"/>
    </mc:Choice>
  </mc:AlternateContent>
  <xr:revisionPtr revIDLastSave="0" documentId="13_ncr:1_{89001D80-E593-4C32-9499-1C9DF165F7C4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Foglio1" sheetId="1" r:id="rId1"/>
  </sheets>
  <calcPr calcId="191029"/>
</workbook>
</file>

<file path=xl/calcChain.xml><?xml version="1.0" encoding="utf-8"?>
<calcChain xmlns="http://schemas.openxmlformats.org/spreadsheetml/2006/main">
  <c r="E24" i="1" l="1"/>
  <c r="E16" i="1"/>
  <c r="E25" i="1"/>
  <c r="E17" i="1"/>
  <c r="E26" i="1"/>
  <c r="C34" i="1"/>
  <c r="E23" i="1" l="1"/>
  <c r="E11" i="1"/>
  <c r="E20" i="1"/>
  <c r="E18" i="1"/>
  <c r="E15" i="1"/>
  <c r="E14" i="1"/>
  <c r="E13" i="1"/>
  <c r="E12" i="1"/>
  <c r="E10" i="1"/>
  <c r="E9" i="1"/>
  <c r="E8" i="1"/>
  <c r="E3" i="1"/>
  <c r="E21" i="1" l="1"/>
  <c r="E29" i="1" s="1"/>
  <c r="E28" i="1"/>
</calcChain>
</file>

<file path=xl/sharedStrings.xml><?xml version="1.0" encoding="utf-8"?>
<sst xmlns="http://schemas.openxmlformats.org/spreadsheetml/2006/main" count="152" uniqueCount="104">
  <si>
    <t>Reference</t>
  </si>
  <si>
    <t>Consumo caso lineare</t>
  </si>
  <si>
    <t>s^-1</t>
  </si>
  <si>
    <t xml:space="preserve">Calcolo come approssimazione del </t>
  </si>
  <si>
    <t>Permeabilità del vaso linfatico</t>
  </si>
  <si>
    <t>(mmHg*hour)^-1</t>
  </si>
  <si>
    <t>(Pa*s)^-1</t>
  </si>
  <si>
    <t>A computational model of drug delivery through microcirculation to compare different tumor treatments</t>
  </si>
  <si>
    <t>p_t</t>
  </si>
  <si>
    <t>Pressione nel volume interstiziale</t>
  </si>
  <si>
    <t>Pa</t>
  </si>
  <si>
    <t>Input parameter</t>
  </si>
  <si>
    <t>p_L</t>
  </si>
  <si>
    <t>R</t>
  </si>
  <si>
    <t>Radius of the capillary</t>
  </si>
  <si>
    <t>m</t>
  </si>
  <si>
    <t>Bard</t>
  </si>
  <si>
    <t xml:space="preserve">L_p </t>
  </si>
  <si>
    <t>Hydraulic permeability, capillary wall</t>
  </si>
  <si>
    <t>m^2*s/kg</t>
  </si>
  <si>
    <t>m^2*s/g</t>
  </si>
  <si>
    <t>Interstitial oncotic pressure</t>
  </si>
  <si>
    <t>mmHg</t>
  </si>
  <si>
    <t>Vessel oncotic pressure</t>
  </si>
  <si>
    <t>Vascular permeability</t>
  </si>
  <si>
    <t>m/s</t>
  </si>
  <si>
    <t>p_v</t>
  </si>
  <si>
    <t>Vessel pressure</t>
  </si>
  <si>
    <t>first order metabolic rate constant TPZ</t>
  </si>
  <si>
    <t>min^-1</t>
  </si>
  <si>
    <t>Multicellular Resistance to Tirapazamine Is Due to Restricted Extravascular Transport: A Pharmacokinetic/Pharmacodynamic Study in HT29 Multicellular Layer Cultures</t>
  </si>
  <si>
    <t>(μmol)/(L*min)</t>
  </si>
  <si>
    <t>mol/(m^3*s)</t>
  </si>
  <si>
    <t>(μmol)/L</t>
  </si>
  <si>
    <t>mol/m^3</t>
  </si>
  <si>
    <t>K</t>
  </si>
  <si>
    <t>O2</t>
  </si>
  <si>
    <t>(μmol/L)^-2</t>
  </si>
  <si>
    <t>(mol/m^3)^-2</t>
  </si>
  <si>
    <t>Initial intracellular volume fraction</t>
  </si>
  <si>
    <t>Plasma concentration during IV infusion</t>
  </si>
  <si>
    <t>μg/mL</t>
  </si>
  <si>
    <t>Phase I Trial of Tirapazamine and Cyclophosphamide in Children With Refractory Solid Tumors: A Pediatric Oncology Group Study</t>
  </si>
  <si>
    <t>J_b</t>
  </si>
  <si>
    <t>Capillary leakage</t>
  </si>
  <si>
    <t>tau</t>
  </si>
  <si>
    <t>Time constant tirapazamine</t>
  </si>
  <si>
    <t>s</t>
  </si>
  <si>
    <t>Oxygen concentration required to halve the rate of TPZ metabolism</t>
  </si>
  <si>
    <t>Maximal rate of Michaelis-Menten metabolism</t>
  </si>
  <si>
    <t>Proportionality constant</t>
  </si>
  <si>
    <t>Oxygen concentration under hypoxia 10mmHg</t>
  </si>
  <si>
    <t>Hydrostatic pressure within the lymphatic channels</t>
  </si>
  <si>
    <t>sigmapi_t</t>
  </si>
  <si>
    <t>sigmapi_v</t>
  </si>
  <si>
    <t>V_max_tpz</t>
  </si>
  <si>
    <t>K_m_tpz</t>
  </si>
  <si>
    <t>alpha</t>
  </si>
  <si>
    <t>phi_0</t>
  </si>
  <si>
    <t>L_pSV</t>
  </si>
  <si>
    <t>sigma_tpz</t>
  </si>
  <si>
    <t>c_v0_tpz</t>
  </si>
  <si>
    <t>P_tpz</t>
  </si>
  <si>
    <t>P_ox</t>
  </si>
  <si>
    <t>Vascular permeability oxygen</t>
  </si>
  <si>
    <t>cm/s</t>
  </si>
  <si>
    <t>V_max_ox</t>
  </si>
  <si>
    <t>Calculated</t>
  </si>
  <si>
    <t>K_m_ox</t>
  </si>
  <si>
    <t>Michaelis constant oxygen</t>
  </si>
  <si>
    <t>Michaelis constant tirapazamine</t>
  </si>
  <si>
    <t>c_v0_ox</t>
  </si>
  <si>
    <t xml:space="preserve">Plasma concentration of oxygen </t>
  </si>
  <si>
    <t>m_l_tpz</t>
  </si>
  <si>
    <t>sigma_ox</t>
  </si>
  <si>
    <t>Osmotic reflection coefficient.</t>
  </si>
  <si>
    <t>Osmotic reflection coefficient oxygen</t>
  </si>
  <si>
    <t>Symbol</t>
  </si>
  <si>
    <t>Physical quantity</t>
  </si>
  <si>
    <t>Value</t>
  </si>
  <si>
    <t>Unit</t>
  </si>
  <si>
    <t>Converted value</t>
  </si>
  <si>
    <t>A Mesoscale Computational Model for Microvascular Oxygen Transfer</t>
  </si>
  <si>
    <t>k_met</t>
  </si>
  <si>
    <t>mmHg/s</t>
  </si>
  <si>
    <t>f_c_ox</t>
  </si>
  <si>
    <t>f_c_tpz</t>
  </si>
  <si>
    <t>2piR[(1-sigma)Jb*(cv)/2 + P(cv)]</t>
  </si>
  <si>
    <t>SV</t>
  </si>
  <si>
    <t>Sensitivity analysis of a multi-physics model for the vascular microenvironmen</t>
  </si>
  <si>
    <t>S/V</t>
  </si>
  <si>
    <t>m^-1</t>
  </si>
  <si>
    <t>L</t>
  </si>
  <si>
    <t>Maximum distance between two capillaries</t>
  </si>
  <si>
    <t>μm</t>
  </si>
  <si>
    <t>D_tpz</t>
  </si>
  <si>
    <t>Diffusion coefficient TPZ</t>
  </si>
  <si>
    <t>m^2/s</t>
  </si>
  <si>
    <t>Prediction of Tumour Tissue Diffusion Coefficients of Hypoxia-Activated Prodrugs from Physicochemical Parameters, Extravascular Transport of Tirapazamine Analogues</t>
  </si>
  <si>
    <t>D_ox</t>
  </si>
  <si>
    <t>Diffusion coefficient ox</t>
  </si>
  <si>
    <t>Henry</t>
  </si>
  <si>
    <t>mol/L/mmHg</t>
  </si>
  <si>
    <t>Measurement of delivery and metabolism of tirapazamine to tumour tissue using the multilayered cell culture model cambiato da 1mmHg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</si>
</sst>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11" fontId="2" fillId="0" borderId="0" xfId="0" applyNumberFormat="1" applyFont="1"/>
    <xf numFmtId="0" fontId="1" fillId="0" borderId="0" xfId="0" applyFont="1" applyAlignment="1"/>
    <xf numFmtId="0" fontId="3" fillId="0" borderId="0" xfId="0" applyFont="1"/>
    <xf numFmtId="11" fontId="3" fillId="0" borderId="0" xfId="0" applyNumberFormat="1" applyFont="1"/>
    <xf numFmtId="11" fontId="3" fillId="0" borderId="0" xfId="0" applyNumberFormat="1" applyFont="1" applyAlignment="1"/>
    <xf numFmtId="11" fontId="1" fillId="0" borderId="0" xfId="0" applyNumberFormat="1" applyFont="1" applyAlignment="1"/>
    <xf numFmtId="0" fontId="0" fillId="0" borderId="0" xfId="0" applyFont="1"/>
    <xf numFmtId="0" fontId="3" fillId="0" borderId="0" xfId="0" applyFont="1" applyAlignment="1"/>
    <xf numFmtId="11" fontId="0" fillId="0" borderId="0" xfId="0" applyNumberFormat="1" applyFont="1" applyAlignment="1"/>
    <xf numFmtId="11" fontId="1" fillId="0" borderId="0" xfId="0" applyNumberFormat="1" applyFont="1"/>
    <xf numFmtId="11" fontId="0" fillId="0" borderId="0" xfId="0" applyNumberFormat="1" applyFont="1"/>
    <xf numFmtId="0" fontId="4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A35" sqref="A35:XFD35"/>
    </sheetView>
  </sheetViews>
  <sheetFormatPr defaultColWidth="14.44140625" defaultRowHeight="15" customHeight="1" x14ac:dyDescent="0.3"/>
  <cols>
    <col min="1" max="1" width="17.33203125" customWidth="1"/>
    <col min="2" max="2" width="56.5546875" customWidth="1"/>
    <col min="3" max="3" width="8.44140625" style="10" customWidth="1"/>
    <col min="4" max="4" width="14.88671875" customWidth="1"/>
    <col min="5" max="5" width="15.33203125" style="10" customWidth="1"/>
    <col min="6" max="6" width="14.33203125" customWidth="1"/>
    <col min="7" max="7" width="139.109375" customWidth="1"/>
    <col min="8" max="26" width="8.6640625" customWidth="1"/>
  </cols>
  <sheetData>
    <row r="1" spans="1:8" ht="14.25" customHeight="1" x14ac:dyDescent="0.3">
      <c r="A1" s="8" t="s">
        <v>77</v>
      </c>
      <c r="B1" s="8" t="s">
        <v>78</v>
      </c>
      <c r="C1" s="12" t="s">
        <v>79</v>
      </c>
      <c r="D1" s="8" t="s">
        <v>80</v>
      </c>
      <c r="E1" s="12" t="s">
        <v>81</v>
      </c>
      <c r="F1" s="8" t="s">
        <v>80</v>
      </c>
      <c r="G1" s="8" t="s">
        <v>0</v>
      </c>
    </row>
    <row r="2" spans="1:8" ht="14.25" customHeight="1" x14ac:dyDescent="0.3">
      <c r="A2" s="8" t="s">
        <v>73</v>
      </c>
      <c r="B2" s="1" t="s">
        <v>1</v>
      </c>
      <c r="C2" s="2">
        <v>1.5278E-2</v>
      </c>
      <c r="D2" s="1" t="s">
        <v>2</v>
      </c>
      <c r="E2" s="2">
        <v>1.5278E-2</v>
      </c>
      <c r="F2" s="1" t="s">
        <v>2</v>
      </c>
      <c r="G2" s="2" t="s">
        <v>3</v>
      </c>
    </row>
    <row r="3" spans="1:8" ht="14.25" customHeight="1" x14ac:dyDescent="0.3">
      <c r="A3" s="8" t="s">
        <v>59</v>
      </c>
      <c r="B3" s="1" t="s">
        <v>4</v>
      </c>
      <c r="C3" s="11">
        <v>0.5</v>
      </c>
      <c r="D3" s="1" t="s">
        <v>5</v>
      </c>
      <c r="E3" s="2">
        <f>C3/(3600*133)</f>
        <v>1.0442773600668338E-6</v>
      </c>
      <c r="F3" s="1" t="s">
        <v>6</v>
      </c>
      <c r="G3" s="1" t="s">
        <v>7</v>
      </c>
    </row>
    <row r="4" spans="1:8" ht="14.25" customHeight="1" x14ac:dyDescent="0.3">
      <c r="A4" s="1" t="s">
        <v>8</v>
      </c>
      <c r="B4" s="1" t="s">
        <v>9</v>
      </c>
      <c r="C4" s="11">
        <v>133.32</v>
      </c>
      <c r="D4" s="1" t="s">
        <v>10</v>
      </c>
      <c r="E4" s="11">
        <v>133.32</v>
      </c>
      <c r="F4" s="1" t="s">
        <v>10</v>
      </c>
      <c r="G4" s="1" t="s">
        <v>11</v>
      </c>
    </row>
    <row r="5" spans="1:8" ht="14.25" customHeight="1" x14ac:dyDescent="0.3">
      <c r="A5" s="1" t="s">
        <v>12</v>
      </c>
      <c r="B5" s="8" t="s">
        <v>52</v>
      </c>
      <c r="C5" s="11">
        <v>0</v>
      </c>
      <c r="E5" s="11">
        <v>0</v>
      </c>
      <c r="G5" s="1" t="s">
        <v>11</v>
      </c>
    </row>
    <row r="6" spans="1:8" ht="14.25" customHeight="1" x14ac:dyDescent="0.3">
      <c r="A6" s="1" t="s">
        <v>13</v>
      </c>
      <c r="B6" s="1" t="s">
        <v>14</v>
      </c>
      <c r="C6" s="2">
        <v>3.9999999999999998E-6</v>
      </c>
      <c r="D6" s="1" t="s">
        <v>15</v>
      </c>
      <c r="E6" s="2">
        <v>3.9999999999999998E-6</v>
      </c>
      <c r="F6" s="1" t="s">
        <v>15</v>
      </c>
      <c r="G6" s="1" t="s">
        <v>11</v>
      </c>
    </row>
    <row r="7" spans="1:8" ht="14.25" customHeight="1" x14ac:dyDescent="0.3">
      <c r="A7" s="8" t="s">
        <v>60</v>
      </c>
      <c r="B7" s="8" t="s">
        <v>75</v>
      </c>
      <c r="C7" s="7">
        <v>0.4</v>
      </c>
      <c r="E7" s="7">
        <v>0.4</v>
      </c>
      <c r="G7" s="1" t="s">
        <v>16</v>
      </c>
    </row>
    <row r="8" spans="1:8" ht="14.25" customHeight="1" x14ac:dyDescent="0.3">
      <c r="A8" s="1" t="s">
        <v>17</v>
      </c>
      <c r="B8" s="8" t="s">
        <v>18</v>
      </c>
      <c r="C8" s="2">
        <v>9.9999999999999998E-13</v>
      </c>
      <c r="D8" s="1" t="s">
        <v>19</v>
      </c>
      <c r="E8" s="2">
        <f>C8/1000</f>
        <v>1.0000000000000001E-15</v>
      </c>
      <c r="F8" s="1" t="s">
        <v>20</v>
      </c>
      <c r="G8" s="1" t="s">
        <v>7</v>
      </c>
    </row>
    <row r="9" spans="1:8" ht="14.25" customHeight="1" x14ac:dyDescent="0.3">
      <c r="A9" s="8" t="s">
        <v>53</v>
      </c>
      <c r="B9" s="1" t="s">
        <v>21</v>
      </c>
      <c r="C9" s="11">
        <v>2</v>
      </c>
      <c r="D9" s="1" t="s">
        <v>22</v>
      </c>
      <c r="E9" s="11">
        <f>C9*133</f>
        <v>266</v>
      </c>
      <c r="F9" s="1" t="s">
        <v>10</v>
      </c>
      <c r="G9" s="1" t="s">
        <v>7</v>
      </c>
    </row>
    <row r="10" spans="1:8" ht="14.25" customHeight="1" x14ac:dyDescent="0.3">
      <c r="A10" s="8" t="s">
        <v>54</v>
      </c>
      <c r="B10" s="1" t="s">
        <v>23</v>
      </c>
      <c r="C10" s="2">
        <v>27</v>
      </c>
      <c r="D10" s="1" t="s">
        <v>22</v>
      </c>
      <c r="E10" s="2">
        <f>C10*133</f>
        <v>3591</v>
      </c>
      <c r="F10" s="1" t="s">
        <v>10</v>
      </c>
      <c r="G10" s="1" t="s">
        <v>7</v>
      </c>
    </row>
    <row r="11" spans="1:8" ht="14.25" customHeight="1" x14ac:dyDescent="0.3">
      <c r="A11" s="8" t="s">
        <v>62</v>
      </c>
      <c r="B11" s="1" t="s">
        <v>24</v>
      </c>
      <c r="C11" s="2">
        <v>5.0000000000000001E-3</v>
      </c>
      <c r="D11" s="8" t="s">
        <v>65</v>
      </c>
      <c r="E11" s="2">
        <f>C11/100</f>
        <v>5.0000000000000002E-5</v>
      </c>
      <c r="F11" s="1" t="s">
        <v>25</v>
      </c>
      <c r="G11" s="1" t="s">
        <v>7</v>
      </c>
    </row>
    <row r="12" spans="1:8" ht="14.25" customHeight="1" x14ac:dyDescent="0.3">
      <c r="A12" s="1" t="s">
        <v>26</v>
      </c>
      <c r="B12" s="8" t="s">
        <v>27</v>
      </c>
      <c r="C12" s="2">
        <v>35</v>
      </c>
      <c r="D12" s="1" t="s">
        <v>22</v>
      </c>
      <c r="E12" s="2">
        <f>C12*133</f>
        <v>4655</v>
      </c>
      <c r="F12" s="1" t="s">
        <v>10</v>
      </c>
    </row>
    <row r="13" spans="1:8" ht="14.25" customHeight="1" x14ac:dyDescent="0.3">
      <c r="A13" s="4" t="s">
        <v>83</v>
      </c>
      <c r="B13" s="4" t="s">
        <v>28</v>
      </c>
      <c r="C13" s="5">
        <v>0.78</v>
      </c>
      <c r="D13" s="4" t="s">
        <v>29</v>
      </c>
      <c r="E13" s="5">
        <f>C13/60</f>
        <v>1.3000000000000001E-2</v>
      </c>
      <c r="F13" s="4" t="s">
        <v>2</v>
      </c>
      <c r="G13" s="4" t="s">
        <v>30</v>
      </c>
      <c r="H13" s="4"/>
    </row>
    <row r="14" spans="1:8" ht="14.25" customHeight="1" x14ac:dyDescent="0.3">
      <c r="A14" s="4" t="s">
        <v>55</v>
      </c>
      <c r="B14" s="4" t="s">
        <v>49</v>
      </c>
      <c r="C14" s="5">
        <v>8.5</v>
      </c>
      <c r="D14" s="4" t="s">
        <v>31</v>
      </c>
      <c r="E14" s="5">
        <f>C14*10^(-6)/60*10^3</f>
        <v>1.4166666666666668E-4</v>
      </c>
      <c r="F14" s="4" t="s">
        <v>32</v>
      </c>
      <c r="G14" s="4" t="s">
        <v>30</v>
      </c>
      <c r="H14" s="4"/>
    </row>
    <row r="15" spans="1:8" ht="14.25" customHeight="1" x14ac:dyDescent="0.3">
      <c r="A15" s="4" t="s">
        <v>56</v>
      </c>
      <c r="B15" s="4" t="s">
        <v>70</v>
      </c>
      <c r="C15" s="5">
        <v>3.5</v>
      </c>
      <c r="D15" s="4" t="s">
        <v>33</v>
      </c>
      <c r="E15" s="5">
        <f>C15*10^(-6)*10^3</f>
        <v>3.5000000000000001E-3</v>
      </c>
      <c r="F15" s="4" t="s">
        <v>34</v>
      </c>
      <c r="G15" s="4" t="s">
        <v>30</v>
      </c>
      <c r="H15" s="4"/>
    </row>
    <row r="16" spans="1:8" ht="14.25" customHeight="1" x14ac:dyDescent="0.3">
      <c r="A16" s="4" t="s">
        <v>35</v>
      </c>
      <c r="B16" s="4" t="s">
        <v>48</v>
      </c>
      <c r="C16" s="5">
        <v>4</v>
      </c>
      <c r="D16" s="4" t="s">
        <v>22</v>
      </c>
      <c r="E16" s="5">
        <f>C16*0.0013</f>
        <v>5.1999999999999998E-3</v>
      </c>
      <c r="F16" s="4" t="s">
        <v>34</v>
      </c>
      <c r="G16" t="s">
        <v>103</v>
      </c>
      <c r="H16" s="4"/>
    </row>
    <row r="17" spans="1:8" ht="14.25" customHeight="1" x14ac:dyDescent="0.3">
      <c r="A17" s="1" t="s">
        <v>36</v>
      </c>
      <c r="B17" s="9" t="s">
        <v>51</v>
      </c>
      <c r="C17" s="5">
        <v>10</v>
      </c>
      <c r="D17" s="4" t="s">
        <v>22</v>
      </c>
      <c r="E17" s="5">
        <f>C17*0.0013</f>
        <v>1.2999999999999999E-2</v>
      </c>
      <c r="F17" s="4" t="s">
        <v>34</v>
      </c>
    </row>
    <row r="18" spans="1:8" ht="14.25" customHeight="1" x14ac:dyDescent="0.3">
      <c r="A18" s="4" t="s">
        <v>57</v>
      </c>
      <c r="B18" s="4" t="s">
        <v>50</v>
      </c>
      <c r="C18" s="5">
        <v>2.3300000000000001E-5</v>
      </c>
      <c r="D18" s="4" t="s">
        <v>37</v>
      </c>
      <c r="E18" s="5">
        <f>C18*10^12*10^-6</f>
        <v>23.3</v>
      </c>
      <c r="F18" s="4" t="s">
        <v>38</v>
      </c>
      <c r="G18" s="4" t="s">
        <v>30</v>
      </c>
      <c r="H18" s="4"/>
    </row>
    <row r="19" spans="1:8" ht="14.25" customHeight="1" x14ac:dyDescent="0.3">
      <c r="A19" s="4" t="s">
        <v>58</v>
      </c>
      <c r="B19" s="4" t="s">
        <v>39</v>
      </c>
      <c r="C19" s="5">
        <v>0.51700000000000002</v>
      </c>
      <c r="D19" s="4"/>
      <c r="E19" s="5">
        <v>0.51700000000000002</v>
      </c>
      <c r="F19" s="4"/>
      <c r="G19" s="4" t="s">
        <v>30</v>
      </c>
      <c r="H19" s="4"/>
    </row>
    <row r="20" spans="1:8" ht="14.25" customHeight="1" x14ac:dyDescent="0.3">
      <c r="A20" s="4" t="s">
        <v>61</v>
      </c>
      <c r="B20" s="4" t="s">
        <v>40</v>
      </c>
      <c r="C20" s="6">
        <v>5.97</v>
      </c>
      <c r="D20" s="4" t="s">
        <v>41</v>
      </c>
      <c r="E20" s="5">
        <f>C20*10^(-3)/178*10^3</f>
        <v>3.353932584269663E-2</v>
      </c>
      <c r="F20" s="4" t="s">
        <v>34</v>
      </c>
      <c r="G20" s="4" t="s">
        <v>42</v>
      </c>
      <c r="H20" s="4"/>
    </row>
    <row r="21" spans="1:8" ht="14.25" customHeight="1" x14ac:dyDescent="0.3">
      <c r="A21" s="4" t="s">
        <v>43</v>
      </c>
      <c r="B21" s="1" t="s">
        <v>44</v>
      </c>
      <c r="E21" s="2">
        <f>E8*((E12-E4)-E10+E9)</f>
        <v>1.1966800000000003E-12</v>
      </c>
      <c r="G21" s="9" t="s">
        <v>67</v>
      </c>
    </row>
    <row r="22" spans="1:8" ht="14.25" customHeight="1" x14ac:dyDescent="0.3">
      <c r="A22" s="3" t="s">
        <v>45</v>
      </c>
      <c r="B22" s="3" t="s">
        <v>46</v>
      </c>
      <c r="E22" s="7">
        <v>3220</v>
      </c>
      <c r="F22" s="3" t="s">
        <v>47</v>
      </c>
      <c r="G22" s="3" t="s">
        <v>42</v>
      </c>
    </row>
    <row r="23" spans="1:8" ht="14.25" customHeight="1" x14ac:dyDescent="0.3">
      <c r="A23" s="9" t="s">
        <v>63</v>
      </c>
      <c r="B23" s="9" t="s">
        <v>64</v>
      </c>
      <c r="C23" s="10">
        <v>3.5000000000000001E-3</v>
      </c>
      <c r="D23" t="s">
        <v>65</v>
      </c>
      <c r="E23" s="10">
        <f>C23/100</f>
        <v>3.5000000000000004E-5</v>
      </c>
      <c r="F23" s="9" t="s">
        <v>25</v>
      </c>
      <c r="G23" s="1" t="s">
        <v>7</v>
      </c>
    </row>
    <row r="24" spans="1:8" ht="14.25" customHeight="1" x14ac:dyDescent="0.3">
      <c r="A24" s="9" t="s">
        <v>66</v>
      </c>
      <c r="B24" s="9" t="s">
        <v>49</v>
      </c>
      <c r="C24" s="10">
        <v>8</v>
      </c>
      <c r="D24" t="s">
        <v>84</v>
      </c>
      <c r="E24" s="10">
        <f>C24*0.0013</f>
        <v>1.04E-2</v>
      </c>
      <c r="F24" s="9" t="s">
        <v>32</v>
      </c>
      <c r="G24" s="1" t="s">
        <v>7</v>
      </c>
    </row>
    <row r="25" spans="1:8" ht="14.25" customHeight="1" x14ac:dyDescent="0.3">
      <c r="A25" s="9" t="s">
        <v>68</v>
      </c>
      <c r="B25" s="9" t="s">
        <v>69</v>
      </c>
      <c r="C25" s="10">
        <v>1</v>
      </c>
      <c r="D25" t="s">
        <v>22</v>
      </c>
      <c r="E25" s="10">
        <f>C25*0.0013</f>
        <v>1.2999999999999999E-3</v>
      </c>
      <c r="F25" s="9" t="s">
        <v>34</v>
      </c>
      <c r="G25" s="1" t="s">
        <v>7</v>
      </c>
    </row>
    <row r="26" spans="1:8" ht="14.25" customHeight="1" x14ac:dyDescent="0.3">
      <c r="A26" s="9" t="s">
        <v>71</v>
      </c>
      <c r="B26" s="4" t="s">
        <v>72</v>
      </c>
      <c r="C26" s="10">
        <v>40</v>
      </c>
      <c r="D26" t="s">
        <v>22</v>
      </c>
      <c r="E26" s="10">
        <f>(C26*0.0013)</f>
        <v>5.1999999999999998E-2</v>
      </c>
      <c r="F26" s="9" t="s">
        <v>34</v>
      </c>
      <c r="G26" s="1" t="s">
        <v>7</v>
      </c>
    </row>
    <row r="27" spans="1:8" ht="14.25" customHeight="1" x14ac:dyDescent="0.3">
      <c r="A27" s="9" t="s">
        <v>74</v>
      </c>
      <c r="B27" s="9" t="s">
        <v>76</v>
      </c>
      <c r="C27" s="10">
        <v>0</v>
      </c>
      <c r="E27" s="10">
        <v>0</v>
      </c>
      <c r="G27" t="s">
        <v>82</v>
      </c>
    </row>
    <row r="28" spans="1:8" ht="14.25" customHeight="1" x14ac:dyDescent="0.3">
      <c r="A28" s="9" t="s">
        <v>85</v>
      </c>
      <c r="B28" s="9" t="s">
        <v>87</v>
      </c>
      <c r="E28" s="10">
        <f>2*PI()*E6*(E21*E26/2 + E23*E26)</f>
        <v>4.5741589818239457E-11</v>
      </c>
      <c r="G28" t="s">
        <v>67</v>
      </c>
    </row>
    <row r="29" spans="1:8" ht="15" customHeight="1" x14ac:dyDescent="0.3">
      <c r="A29" s="9" t="s">
        <v>86</v>
      </c>
      <c r="B29" s="9" t="s">
        <v>87</v>
      </c>
      <c r="E29" s="10">
        <f>2*PI()*E6*(0.6*E21*E20/2 + E11*E20)</f>
        <v>4.2146760172125114E-11</v>
      </c>
      <c r="G29" t="s">
        <v>67</v>
      </c>
    </row>
    <row r="30" spans="1:8" ht="14.25" customHeight="1" x14ac:dyDescent="0.3">
      <c r="A30" s="9" t="s">
        <v>88</v>
      </c>
      <c r="B30" s="9" t="s">
        <v>90</v>
      </c>
      <c r="C30" s="10">
        <v>5000</v>
      </c>
      <c r="D30" t="s">
        <v>91</v>
      </c>
      <c r="E30" s="10">
        <v>5000</v>
      </c>
      <c r="F30" t="s">
        <v>91</v>
      </c>
      <c r="G30" t="s">
        <v>89</v>
      </c>
    </row>
    <row r="31" spans="1:8" ht="14.25" customHeight="1" x14ac:dyDescent="0.3">
      <c r="A31" s="9" t="s">
        <v>92</v>
      </c>
      <c r="B31" s="9" t="s">
        <v>93</v>
      </c>
      <c r="C31" s="10">
        <v>2.5</v>
      </c>
      <c r="D31" t="s">
        <v>94</v>
      </c>
      <c r="E31" s="10">
        <v>2.5000000000000002E-6</v>
      </c>
      <c r="F31" t="s">
        <v>15</v>
      </c>
      <c r="G31" t="s">
        <v>89</v>
      </c>
    </row>
    <row r="32" spans="1:8" ht="14.25" customHeight="1" x14ac:dyDescent="0.3">
      <c r="A32" s="9" t="s">
        <v>95</v>
      </c>
      <c r="B32" s="9" t="s">
        <v>96</v>
      </c>
      <c r="C32" s="10">
        <v>4.1700000000000002E-11</v>
      </c>
      <c r="D32" t="s">
        <v>97</v>
      </c>
      <c r="E32" s="10">
        <v>4.1700000000000002E-11</v>
      </c>
      <c r="F32" t="s">
        <v>97</v>
      </c>
      <c r="G32" s="13" t="s">
        <v>98</v>
      </c>
    </row>
    <row r="33" spans="1:7" ht="14.25" customHeight="1" x14ac:dyDescent="0.3">
      <c r="A33" s="9" t="s">
        <v>99</v>
      </c>
      <c r="B33" s="9" t="s">
        <v>100</v>
      </c>
      <c r="C33" s="10">
        <v>2.4100000000000002E-9</v>
      </c>
      <c r="D33" t="s">
        <v>97</v>
      </c>
      <c r="E33" s="10">
        <v>2.4100000000000002E-9</v>
      </c>
      <c r="F33" t="s">
        <v>97</v>
      </c>
      <c r="G33" t="s">
        <v>89</v>
      </c>
    </row>
    <row r="34" spans="1:7" ht="14.25" customHeight="1" x14ac:dyDescent="0.3">
      <c r="A34" t="s">
        <v>101</v>
      </c>
      <c r="C34" s="10">
        <f>0.0000013</f>
        <v>1.3E-6</v>
      </c>
      <c r="D34" s="10" t="s">
        <v>102</v>
      </c>
    </row>
    <row r="35" spans="1:7" ht="14.25" customHeight="1" x14ac:dyDescent="0.3">
      <c r="A35" s="9"/>
      <c r="B35" s="9"/>
    </row>
    <row r="36" spans="1:7" ht="14.25" customHeight="1" x14ac:dyDescent="0.3"/>
    <row r="38" spans="1:7" ht="14.25" customHeight="1" x14ac:dyDescent="0.3"/>
    <row r="40" spans="1:7" ht="14.25" customHeight="1" x14ac:dyDescent="0.3"/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Riccardo Montanelli Eccher</cp:lastModifiedBy>
  <dcterms:created xsi:type="dcterms:W3CDTF">2023-10-03T21:05:16Z</dcterms:created>
  <dcterms:modified xsi:type="dcterms:W3CDTF">2024-04-16T21:28:31Z</dcterms:modified>
</cp:coreProperties>
</file>