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Questa_cartella_di_lavoro"/>
  <mc:AlternateContent xmlns:mc="http://schemas.openxmlformats.org/markup-compatibility/2006">
    <mc:Choice Requires="x15">
      <x15ac:absPath xmlns:x15ac="http://schemas.microsoft.com/office/spreadsheetml/2010/11/ac" url="C:\Users\Riccardo Corte\Desktop\"/>
    </mc:Choice>
  </mc:AlternateContent>
  <xr:revisionPtr revIDLastSave="0" documentId="13_ncr:1_{7FEE251B-BE31-497D-B621-A52D295651D1}" xr6:coauthVersionLast="47" xr6:coauthVersionMax="47" xr10:uidLastSave="{00000000-0000-0000-0000-000000000000}"/>
  <bookViews>
    <workbookView minimized="1" xWindow="4665" yWindow="0" windowWidth="15825" windowHeight="10920" activeTab="3" xr2:uid="{00000000-000D-0000-FFFF-FFFF00000000}"/>
  </bookViews>
  <sheets>
    <sheet name="Report 2" sheetId="1" r:id="rId1"/>
    <sheet name="Report2_Corte_Riccardo" sheetId="3" r:id="rId2"/>
    <sheet name="Report 3" sheetId="2" r:id="rId3"/>
    <sheet name="Report3_Corte_Riccard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4" l="1"/>
  <c r="B25" i="4" a="1"/>
  <c r="B26" i="4" a="1"/>
  <c r="B28" i="4" a="1"/>
  <c r="B30" i="4" a="1"/>
  <c r="B32" i="4" a="1"/>
  <c r="B34" i="4" a="1"/>
  <c r="B27" i="4" a="1"/>
  <c r="B29" i="4" a="1"/>
  <c r="B31" i="4" a="1"/>
  <c r="B33" i="4" a="1"/>
  <c r="B35" i="4" a="1"/>
  <c r="B60" i="4" a="1"/>
  <c r="R86" i="4" a="1"/>
  <c r="Q63" i="4" a="1"/>
  <c r="R31" i="4" a="1"/>
  <c r="R33" i="4" a="1"/>
  <c r="R35" i="4" a="1"/>
  <c r="R37" i="4" a="1"/>
  <c r="R34" i="4" a="1"/>
  <c r="R38" i="4" a="1"/>
  <c r="R39" i="4" a="1"/>
  <c r="R32" i="4" a="1"/>
  <c r="R36" i="4" a="1"/>
  <c r="R40" i="4" a="1"/>
  <c r="R30" i="4" a="1"/>
  <c r="P4" i="4" a="1"/>
  <c r="P6" i="4" a="1"/>
  <c r="P8" i="4" a="1"/>
  <c r="P10" i="4" a="1"/>
  <c r="P12" i="4" a="1"/>
  <c r="P14" i="4" a="1"/>
  <c r="P16" i="4" a="1"/>
  <c r="P18" i="4" a="1"/>
  <c r="P20" i="4" a="1"/>
  <c r="P22" i="4" a="1"/>
  <c r="P24" i="4" a="1"/>
  <c r="P26" i="4" a="1"/>
  <c r="P28" i="4" a="1"/>
  <c r="P30" i="4" a="1"/>
  <c r="P32" i="4" a="1"/>
  <c r="P34" i="4" a="1"/>
  <c r="P36" i="4" a="1"/>
  <c r="P38" i="4" a="1"/>
  <c r="P40" i="4" a="1"/>
  <c r="P42" i="4" a="1"/>
  <c r="P44" i="4" a="1"/>
  <c r="P46" i="4" a="1"/>
  <c r="P48" i="4" a="1"/>
  <c r="P50" i="4" a="1"/>
  <c r="P52" i="4" a="1"/>
  <c r="P5" i="4" a="1"/>
  <c r="P7" i="4" a="1"/>
  <c r="P9" i="4" a="1"/>
  <c r="P11" i="4" a="1"/>
  <c r="P13" i="4" a="1"/>
  <c r="P15" i="4" a="1"/>
  <c r="P17" i="4" a="1"/>
  <c r="P19" i="4" a="1"/>
  <c r="P21" i="4" a="1"/>
  <c r="P23" i="4" a="1"/>
  <c r="P25" i="4" a="1"/>
  <c r="P27" i="4" a="1"/>
  <c r="P29" i="4" a="1"/>
  <c r="P31" i="4" a="1"/>
  <c r="P33" i="4" a="1"/>
  <c r="P35" i="4" a="1"/>
  <c r="P37" i="4" a="1"/>
  <c r="P39" i="4" a="1"/>
  <c r="P41" i="4" a="1"/>
  <c r="P43" i="4" a="1"/>
  <c r="P45" i="4" a="1"/>
  <c r="P47" i="4" a="1"/>
  <c r="P49" i="4" a="1"/>
  <c r="P51" i="4" a="1"/>
  <c r="P3" i="4" a="1"/>
  <c r="P2" i="4" a="1"/>
  <c r="B25" i="4" l="1"/>
  <c r="B35" i="4"/>
  <c r="B33" i="4"/>
  <c r="B31" i="4"/>
  <c r="B29" i="4"/>
  <c r="B27" i="4"/>
  <c r="B34" i="4"/>
  <c r="B32" i="4"/>
  <c r="B30" i="4"/>
  <c r="B28" i="4"/>
  <c r="B26" i="4"/>
  <c r="B60" i="4"/>
  <c r="R86" i="4"/>
  <c r="Q63" i="4"/>
  <c r="R40" i="4"/>
  <c r="R36" i="4"/>
  <c r="R32" i="4"/>
  <c r="R39" i="4"/>
  <c r="R38" i="4"/>
  <c r="R34" i="4"/>
  <c r="R37" i="4"/>
  <c r="R35" i="4"/>
  <c r="R33" i="4"/>
  <c r="R31" i="4"/>
  <c r="R30" i="4"/>
  <c r="P51" i="4"/>
  <c r="P49" i="4"/>
  <c r="P47" i="4"/>
  <c r="P45" i="4"/>
  <c r="P43" i="4"/>
  <c r="P41" i="4"/>
  <c r="P39" i="4"/>
  <c r="P37" i="4"/>
  <c r="P35" i="4"/>
  <c r="P33" i="4"/>
  <c r="P31" i="4"/>
  <c r="P29" i="4"/>
  <c r="P27" i="4"/>
  <c r="P25" i="4"/>
  <c r="P23" i="4"/>
  <c r="P21" i="4"/>
  <c r="P19" i="4"/>
  <c r="P17" i="4"/>
  <c r="P15" i="4"/>
  <c r="P13" i="4"/>
  <c r="P11" i="4"/>
  <c r="P9" i="4"/>
  <c r="P7" i="4"/>
  <c r="P5" i="4"/>
  <c r="P52" i="4"/>
  <c r="P50" i="4"/>
  <c r="P48" i="4"/>
  <c r="P46" i="4"/>
  <c r="P44" i="4"/>
  <c r="P42" i="4"/>
  <c r="P40" i="4"/>
  <c r="P38" i="4"/>
  <c r="P36" i="4"/>
  <c r="P34" i="4"/>
  <c r="P32" i="4"/>
  <c r="P30" i="4"/>
  <c r="P28" i="4"/>
  <c r="P26" i="4"/>
  <c r="P24" i="4"/>
  <c r="P22" i="4"/>
  <c r="P20" i="4"/>
  <c r="P18" i="4"/>
  <c r="P16" i="4"/>
  <c r="P14" i="4"/>
  <c r="P12" i="4"/>
  <c r="P10" i="4"/>
  <c r="P8" i="4"/>
  <c r="P6" i="4"/>
  <c r="P4" i="4"/>
  <c r="P3" i="4"/>
  <c r="P2" i="4"/>
  <c r="D17" i="4" a="1"/>
  <c r="Q57" i="4" a="1"/>
  <c r="Q56" i="4" a="1"/>
  <c r="Q61" i="4" a="1"/>
  <c r="D17" i="4" l="1"/>
  <c r="Q2" i="4"/>
  <c r="Q57" i="4"/>
  <c r="Q56" i="4"/>
  <c r="Q61" i="4"/>
  <c r="Q58" i="4" a="1"/>
  <c r="Q58" i="4"/>
  <c r="Q59" i="4" a="1"/>
  <c r="Q59" i="4"/>
  <c r="Q60" i="4" a="1"/>
  <c r="Q60" i="4"/>
  <c r="R5" i="4" l="1"/>
  <c r="R6" i="4" s="1"/>
  <c r="I89" i="3"/>
  <c r="R59" i="4"/>
  <c r="R60" i="4" s="1"/>
  <c r="A59" i="4"/>
  <c r="A25" i="4"/>
  <c r="B17" i="4"/>
  <c r="D7" i="4"/>
  <c r="N20" i="3"/>
  <c r="AK30" i="3"/>
  <c r="AK29" i="3"/>
  <c r="AI20" i="3"/>
  <c r="AI19" i="3"/>
  <c r="AF20" i="3"/>
  <c r="AF19" i="3"/>
  <c r="AI9" i="3"/>
  <c r="AB30" i="3"/>
  <c r="AB29" i="3"/>
  <c r="Z20" i="3"/>
  <c r="Z19" i="3"/>
  <c r="W20" i="3"/>
  <c r="W19" i="3"/>
  <c r="Z9" i="3"/>
  <c r="S30" i="3"/>
  <c r="S29" i="3"/>
  <c r="Q20" i="3"/>
  <c r="Q19" i="3"/>
  <c r="N19" i="3"/>
  <c r="Q9" i="3"/>
  <c r="I90" i="3"/>
  <c r="E58" i="3"/>
  <c r="H58" i="3"/>
  <c r="H57" i="3"/>
  <c r="E57" i="3"/>
  <c r="G25" i="3"/>
  <c r="R84" i="4" a="1"/>
  <c r="Q64" i="4" a="1"/>
  <c r="Q72" i="4" a="1"/>
  <c r="Q80" i="4" a="1"/>
  <c r="Q88" i="4" a="1"/>
  <c r="Q96" i="4" a="1"/>
  <c r="Q104" i="4" a="1"/>
  <c r="Q97" i="4" a="1"/>
  <c r="Q73" i="4" a="1"/>
  <c r="Q81" i="4" a="1"/>
  <c r="Q89" i="4" a="1"/>
  <c r="Q103" i="4" a="1"/>
  <c r="R85" i="4" a="1"/>
  <c r="Q65" i="4" a="1"/>
  <c r="Q83" i="4" a="1"/>
  <c r="Q93" i="4" a="1"/>
  <c r="Q76" i="4" a="1"/>
  <c r="Q92" i="4" a="1"/>
  <c r="Q71" i="4" a="1"/>
  <c r="Q77" i="4" a="1"/>
  <c r="Q95" i="4" a="1"/>
  <c r="B59" i="4" a="1"/>
  <c r="Q70" i="4" a="1"/>
  <c r="Q86" i="4" a="1"/>
  <c r="Q94" i="4" a="1"/>
  <c r="Q91" i="4" a="1"/>
  <c r="Q69" i="4" a="1"/>
  <c r="Q87" i="4" a="1"/>
  <c r="Q99" i="4" a="1"/>
  <c r="Q66" i="4" a="1"/>
  <c r="Q74" i="4" a="1"/>
  <c r="Q82" i="4" a="1"/>
  <c r="Q90" i="4" a="1"/>
  <c r="Q98" i="4" a="1"/>
  <c r="Q106" i="4" a="1"/>
  <c r="Q101" i="4" a="1"/>
  <c r="Q75" i="4" a="1"/>
  <c r="Q105" i="4" a="1"/>
  <c r="Q68" i="4" a="1"/>
  <c r="Q84" i="4" a="1"/>
  <c r="Q100" i="4" a="1"/>
  <c r="Q67" i="4" a="1"/>
  <c r="Q85" i="4" a="1"/>
  <c r="Q62" i="4" a="1"/>
  <c r="Q78" i="4" a="1"/>
  <c r="Q102" i="4" a="1"/>
  <c r="Q79" i="4" a="1"/>
  <c r="I61" i="3" l="1"/>
  <c r="G92" i="3" s="1"/>
  <c r="F98" i="3" s="1"/>
  <c r="B59" i="4"/>
  <c r="R7" i="4"/>
  <c r="R8" i="4" s="1"/>
  <c r="R9" i="4" s="1"/>
  <c r="R10" i="4" s="1"/>
  <c r="R11" i="4" s="1"/>
  <c r="R12" i="4" s="1"/>
  <c r="R13" i="4" s="1"/>
  <c r="R14" i="4" s="1"/>
  <c r="A27" i="4"/>
  <c r="A26" i="4"/>
  <c r="O22" i="3"/>
  <c r="M34" i="3" s="1"/>
  <c r="Q34" i="3" s="1"/>
  <c r="AG22" i="3"/>
  <c r="AE34" i="3" s="1"/>
  <c r="AI34" i="3" s="1"/>
  <c r="R84" i="4"/>
  <c r="Q105" i="4"/>
  <c r="Q103" i="4"/>
  <c r="Q99" i="4"/>
  <c r="Q95" i="4"/>
  <c r="Q93" i="4"/>
  <c r="Q89" i="4"/>
  <c r="Q87" i="4"/>
  <c r="Q85" i="4"/>
  <c r="Q83" i="4"/>
  <c r="Q81" i="4"/>
  <c r="Q79" i="4"/>
  <c r="Q77" i="4"/>
  <c r="Q75" i="4"/>
  <c r="Q73" i="4"/>
  <c r="Q69" i="4"/>
  <c r="Q67" i="4"/>
  <c r="Q65" i="4"/>
  <c r="Q101" i="4"/>
  <c r="Q97" i="4"/>
  <c r="Q91" i="4"/>
  <c r="Q71" i="4"/>
  <c r="Q106" i="4"/>
  <c r="Q104" i="4"/>
  <c r="Q102" i="4"/>
  <c r="Q100" i="4"/>
  <c r="Q98" i="4"/>
  <c r="Q96" i="4"/>
  <c r="Q94" i="4"/>
  <c r="Q92" i="4"/>
  <c r="Q90" i="4"/>
  <c r="Q88" i="4"/>
  <c r="Q86" i="4"/>
  <c r="Q84" i="4"/>
  <c r="Q82" i="4"/>
  <c r="Q80" i="4"/>
  <c r="Q78" i="4"/>
  <c r="Q76" i="4"/>
  <c r="Q74" i="4"/>
  <c r="Q72" i="4"/>
  <c r="Q70" i="4"/>
  <c r="Q68" i="4"/>
  <c r="Q66" i="4"/>
  <c r="Q64" i="4"/>
  <c r="Q62" i="4"/>
  <c r="R85" i="4"/>
  <c r="R61" i="4"/>
  <c r="A61" i="4"/>
  <c r="A60" i="4"/>
  <c r="X22" i="3"/>
  <c r="V34" i="3" s="1"/>
  <c r="Z34" i="3" s="1"/>
  <c r="R87" i="4" a="1"/>
  <c r="B61" i="4" a="1"/>
  <c r="R87" i="4" l="1"/>
  <c r="B61" i="4"/>
  <c r="Q4" i="4"/>
  <c r="Q5" i="4" s="1"/>
  <c r="Q6" i="4" s="1"/>
  <c r="Q7" i="4" s="1"/>
  <c r="Q8" i="4" s="1"/>
  <c r="Q9" i="4" s="1"/>
  <c r="Q10" i="4" s="1"/>
  <c r="Q11" i="4" s="1"/>
  <c r="Q12" i="4" s="1"/>
  <c r="Q13" i="4" s="1"/>
  <c r="Q14" i="4" s="1"/>
  <c r="Q15" i="4" s="1"/>
  <c r="Q16" i="4" s="1"/>
  <c r="Q17" i="4" s="1"/>
  <c r="Q18" i="4" s="1"/>
  <c r="Q19" i="4" s="1"/>
  <c r="Q20" i="4" s="1"/>
  <c r="Q21" i="4" s="1"/>
  <c r="Q22" i="4" s="1"/>
  <c r="Q23" i="4" s="1"/>
  <c r="Q24" i="4" s="1"/>
  <c r="Q25" i="4" s="1"/>
  <c r="Q26" i="4" s="1"/>
  <c r="Q27" i="4" s="1"/>
  <c r="Q28" i="4" s="1"/>
  <c r="Q29" i="4" s="1"/>
  <c r="Q30" i="4" s="1"/>
  <c r="Q31" i="4" s="1"/>
  <c r="Q32" i="4" s="1"/>
  <c r="Q33" i="4" s="1"/>
  <c r="Q34" i="4" s="1"/>
  <c r="Q35" i="4" s="1"/>
  <c r="Q36" i="4" s="1"/>
  <c r="Q37" i="4" s="1"/>
  <c r="Q38" i="4" s="1"/>
  <c r="Q39" i="4" s="1"/>
  <c r="Q40" i="4" s="1"/>
  <c r="Q41" i="4" s="1"/>
  <c r="Q42" i="4" s="1"/>
  <c r="C25" i="4"/>
  <c r="A28" i="4"/>
  <c r="R62" i="4"/>
  <c r="A62" i="4"/>
  <c r="B62" i="4" a="1"/>
  <c r="R88" i="4" a="1"/>
  <c r="C26" i="4" l="1"/>
  <c r="C59" i="4"/>
  <c r="B62" i="4"/>
  <c r="R88" i="4"/>
  <c r="Q43" i="4"/>
  <c r="Q44" i="4" s="1"/>
  <c r="Q45" i="4" s="1"/>
  <c r="Q46" i="4" s="1"/>
  <c r="Q47" i="4" s="1"/>
  <c r="Q48" i="4" s="1"/>
  <c r="Q49" i="4" s="1"/>
  <c r="Q50" i="4" s="1"/>
  <c r="Q51" i="4" s="1"/>
  <c r="Q52" i="4" s="1"/>
  <c r="A29" i="4"/>
  <c r="R63" i="4"/>
  <c r="A63" i="4"/>
  <c r="B63" i="4" a="1"/>
  <c r="R89" i="4" a="1"/>
  <c r="C27" i="4" l="1"/>
  <c r="C60" i="4"/>
  <c r="R89" i="4"/>
  <c r="B63" i="4"/>
  <c r="A30" i="4"/>
  <c r="R64" i="4"/>
  <c r="A64" i="4"/>
  <c r="B64" i="4" a="1"/>
  <c r="R90" i="4" a="1"/>
  <c r="C28" i="4" l="1"/>
  <c r="C61" i="4"/>
  <c r="R90" i="4"/>
  <c r="B64" i="4"/>
  <c r="A31" i="4"/>
  <c r="R65" i="4"/>
  <c r="A65" i="4"/>
  <c r="B65" i="4" a="1"/>
  <c r="R91" i="4" a="1"/>
  <c r="C29" i="4" l="1"/>
  <c r="C62" i="4"/>
  <c r="R91" i="4"/>
  <c r="B65" i="4"/>
  <c r="A32" i="4"/>
  <c r="R66" i="4"/>
  <c r="A66" i="4"/>
  <c r="B66" i="4" a="1"/>
  <c r="R92" i="4" a="1"/>
  <c r="C30" i="4" l="1"/>
  <c r="C63" i="4"/>
  <c r="R92" i="4"/>
  <c r="B66" i="4"/>
  <c r="A33" i="4"/>
  <c r="R67" i="4"/>
  <c r="A67" i="4"/>
  <c r="B67" i="4" a="1"/>
  <c r="R93" i="4" a="1"/>
  <c r="C31" i="4" l="1"/>
  <c r="C64" i="4"/>
  <c r="R93" i="4"/>
  <c r="B67" i="4"/>
  <c r="A34" i="4"/>
  <c r="R68" i="4"/>
  <c r="A68" i="4"/>
  <c r="B68" i="4" a="1"/>
  <c r="R94" i="4" a="1"/>
  <c r="C32" i="4" l="1"/>
  <c r="C65" i="4"/>
  <c r="R94" i="4"/>
  <c r="B68" i="4"/>
  <c r="A35" i="4"/>
  <c r="A69" i="4"/>
  <c r="B69" i="4" a="1"/>
  <c r="C33" i="4" l="1"/>
  <c r="C66" i="4"/>
  <c r="B69" i="4"/>
  <c r="C34" i="4" l="1"/>
  <c r="C67" i="4"/>
  <c r="C35" i="4" l="1"/>
  <c r="C69" i="4" s="1"/>
  <c r="C6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<sst xmlns="http://schemas.openxmlformats.org/spreadsheetml/2006/main" count="284" uniqueCount="145">
  <si>
    <t>DISCOUNT FACTOR</t>
  </si>
  <si>
    <t>(S-K1)^+ - (S-K2)^+ + (K2-S)^+ - (K1-S)^+ = K2-K1</t>
  </si>
  <si>
    <t>in fact</t>
  </si>
  <si>
    <t>(S-K1)^+ - (K1-S)^+ = S-K1</t>
  </si>
  <si>
    <t xml:space="preserve"> - (S-K2)^+ + (K2-S)^+ = K2-S</t>
  </si>
  <si>
    <t>Then</t>
  </si>
  <si>
    <t>CK1 - CK2 +PK2-PK1 = (K2-K1)*D(0,T)</t>
  </si>
  <si>
    <t>Here I deduce the discount factor</t>
  </si>
  <si>
    <t>FORWARD PRICE - DIVIDEND RATE</t>
  </si>
  <si>
    <t xml:space="preserve"> </t>
  </si>
  <si>
    <t>t=0</t>
  </si>
  <si>
    <t>t=T</t>
  </si>
  <si>
    <t>long forward</t>
  </si>
  <si>
    <t>S-F(0,T)</t>
  </si>
  <si>
    <t>short S</t>
  </si>
  <si>
    <t>s</t>
  </si>
  <si>
    <t>value -S-div</t>
  </si>
  <si>
    <t>rikless</t>
  </si>
  <si>
    <t>long (F+div)*D(0,T)</t>
  </si>
  <si>
    <t>F+div</t>
  </si>
  <si>
    <t>TOT</t>
  </si>
  <si>
    <t>s-(F+div)*D(0,T)</t>
  </si>
  <si>
    <t>F(0,T)=s*exp(rT)-div</t>
  </si>
  <si>
    <t>In the case of proportional dividends where div = s*exp(qT)</t>
  </si>
  <si>
    <t>Call - Put =</t>
  </si>
  <si>
    <t>s - K*D(0,T) - s*exp(qT)*D(0,T)=</t>
  </si>
  <si>
    <t>D(0,T)*( s*exp(rT) - s*exp(qT)- K)=</t>
  </si>
  <si>
    <t>D(0,T)*( F(0,T)- K)</t>
  </si>
  <si>
    <t>REPORT 2</t>
  </si>
  <si>
    <t>1)</t>
  </si>
  <si>
    <t>2)</t>
  </si>
  <si>
    <t>3)</t>
  </si>
  <si>
    <t>Find the corresponding discount factor for maturity T</t>
  </si>
  <si>
    <t>4)</t>
  </si>
  <si>
    <t>5)</t>
  </si>
  <si>
    <t>6)</t>
  </si>
  <si>
    <t>fix a maturity T and consider Call a Put with K1 and K2 (K1&lt;&lt;K2)</t>
  </si>
  <si>
    <t>Find the implicit dividend for maturity T using the put-call parity and using At The Money options (that is new Call and Put with strikes ATM)</t>
  </si>
  <si>
    <t>REPORT 3</t>
  </si>
  <si>
    <t>Ex N 3</t>
  </si>
  <si>
    <t xml:space="preserve">0) </t>
  </si>
  <si>
    <t>Set S=100; r=1%; vol=20%, T=1,K=100</t>
  </si>
  <si>
    <t xml:space="preserve">2) </t>
  </si>
  <si>
    <t>Compare with the B&amp;S formula</t>
  </si>
  <si>
    <t xml:space="preserve">3) </t>
  </si>
  <si>
    <t>Investigate the rate of convergence and compare with the Leisen and Reimer method</t>
  </si>
  <si>
    <t>Write a VBA script that prices a Call with a binomial model where n (number of steps) is an input parameter</t>
  </si>
  <si>
    <t xml:space="preserve">4) </t>
  </si>
  <si>
    <t>Leisen Reimer paper at</t>
  </si>
  <si>
    <t>https://www.researchgate.net/profile/Dietmar-Leisen-2/publication/227603938_Binomial_Models_for_Option_Valuation-Examining_and_Improving_Convergence/links/00b49532955e5ac4cb000000/Binomial-Models-for-Option-Valuation-Examining-and-Improving-Convergence.pdf?origin=publication_detail</t>
  </si>
  <si>
    <t>https://www.sitmo.com/extracting-high-precision-implied-dividend-and-interest-rate-term-structures-from-option-prices/</t>
  </si>
  <si>
    <t>To avoid negative dividends!</t>
  </si>
  <si>
    <t>Repeat the procedure for T=1m, 3m, 6m, 1year and deduce the term structure of implied dividends (use bootstrapping)</t>
  </si>
  <si>
    <t>Deadline April 4</t>
  </si>
  <si>
    <t>choose a dividend paying asset (use the google.docs)</t>
  </si>
  <si>
    <t>Write a report in PDF copy with all relevant informations together with a Excel spreadsheet with the relevant executable macros. Deadline April 4.</t>
  </si>
  <si>
    <t>fix a maturity T and consider Call and Put with K1 and K2 (K1&lt;&lt;K2)</t>
  </si>
  <si>
    <t>Call with k1</t>
  </si>
  <si>
    <t>Put with k2</t>
  </si>
  <si>
    <t>Strike</t>
  </si>
  <si>
    <t>Last Price</t>
  </si>
  <si>
    <t>Bid</t>
  </si>
  <si>
    <t>Ask</t>
  </si>
  <si>
    <t>k1=</t>
  </si>
  <si>
    <t>k2=</t>
  </si>
  <si>
    <t>Maturity(months):</t>
  </si>
  <si>
    <t>T=</t>
  </si>
  <si>
    <t>Last price</t>
  </si>
  <si>
    <t>Call with k2</t>
  </si>
  <si>
    <t>Put with k1</t>
  </si>
  <si>
    <t>choose a dividend paying asset (use the google,docs)</t>
  </si>
  <si>
    <t>p0call(k1)</t>
  </si>
  <si>
    <t>p0call(k2)</t>
  </si>
  <si>
    <t>p0put(k1)</t>
  </si>
  <si>
    <t>p0put(k2)</t>
  </si>
  <si>
    <t>Discount factor (D)</t>
  </si>
  <si>
    <t>p0call(k)</t>
  </si>
  <si>
    <t>Call ATM (k)</t>
  </si>
  <si>
    <t>Put ATM (k)</t>
  </si>
  <si>
    <t>p0put(k)</t>
  </si>
  <si>
    <t>F(0,T)</t>
  </si>
  <si>
    <t>Current price:</t>
  </si>
  <si>
    <t>S=</t>
  </si>
  <si>
    <t>r=</t>
  </si>
  <si>
    <t>\sigma=</t>
  </si>
  <si>
    <t>K=</t>
  </si>
  <si>
    <t>Price of the Underlying</t>
  </si>
  <si>
    <t>Risk free interest rate</t>
  </si>
  <si>
    <t>Volatility</t>
  </si>
  <si>
    <t>Strike Price</t>
  </si>
  <si>
    <t>Time until maturity (years)</t>
  </si>
  <si>
    <t>n:</t>
  </si>
  <si>
    <t>price (C):</t>
  </si>
  <si>
    <t>S:</t>
  </si>
  <si>
    <t>K:</t>
  </si>
  <si>
    <t>r:</t>
  </si>
  <si>
    <t>sigma:</t>
  </si>
  <si>
    <t>T:</t>
  </si>
  <si>
    <t xml:space="preserve">Here we choose the CALL and PUT options in order to have some strike prices K1, K2 with </t>
  </si>
  <si>
    <t>extreme fluctuations that characterize these values.</t>
  </si>
  <si>
    <t>To apply this formula we start from deriving the various payoffs for each Call/Put option.</t>
  </si>
  <si>
    <t>That allows us to calculate the discount factor:</t>
  </si>
  <si>
    <t xml:space="preserve">Find the implicit dividend for maturity T using the put-call parity </t>
  </si>
  <si>
    <t>and using At The Money options (that is new Call and Put with strikes ATM)</t>
  </si>
  <si>
    <t>The approximated payoffs calculated as the average</t>
  </si>
  <si>
    <t>between bid and ask are therefore:</t>
  </si>
  <si>
    <t>The forward price results to be:</t>
  </si>
  <si>
    <t>We also see that the result is reasonable with the asset considered.</t>
  </si>
  <si>
    <t>In the end, using the true current price we obtain the dividend yield for the NVDA asset</t>
  </si>
  <si>
    <t>with maturity at 1 month:</t>
  </si>
  <si>
    <t>Comments over these results will be performed at the end.</t>
  </si>
  <si>
    <t xml:space="preserve">We proceed to repeat the calculations for three different maturities: </t>
  </si>
  <si>
    <t>T=3months, 6months, 12 months.</t>
  </si>
  <si>
    <t>Find the implicit dividend for maturity T using the put-call parity</t>
  </si>
  <si>
    <t xml:space="preserve"> and using At The Money options (that is new Call and Put with strikes ATM)</t>
  </si>
  <si>
    <t>Summarizing all the relevant results in a single table we obtain:</t>
  </si>
  <si>
    <t>Discount Factor (D)</t>
  </si>
  <si>
    <t>Forward Price (F(0,T))</t>
  </si>
  <si>
    <t>Implied Dividend (Div)</t>
  </si>
  <si>
    <t>Dividend:</t>
  </si>
  <si>
    <t xml:space="preserve"> Maturity (T)</t>
  </si>
  <si>
    <t>1 Month</t>
  </si>
  <si>
    <t>3 months</t>
  </si>
  <si>
    <t>6 months</t>
  </si>
  <si>
    <t>12 months</t>
  </si>
  <si>
    <t>n, log:</t>
  </si>
  <si>
    <t>B_S model</t>
  </si>
  <si>
    <t>price:</t>
  </si>
  <si>
    <t>price, log:</t>
  </si>
  <si>
    <t>n, steps:</t>
  </si>
  <si>
    <t>B_S price:</t>
  </si>
  <si>
    <t xml:space="preserve">Write a VBA script that prices a Call with a binomial model </t>
  </si>
  <si>
    <t>where n (number of steps) is an input parameter</t>
  </si>
  <si>
    <t>Binomial</t>
  </si>
  <si>
    <t>Leisner</t>
  </si>
  <si>
    <t>method:</t>
  </si>
  <si>
    <t>method</t>
  </si>
  <si>
    <t xml:space="preserve">Investigate the rate of convergence and compare </t>
  </si>
  <si>
    <t>with the Leisen and Reimer method</t>
  </si>
  <si>
    <t xml:space="preserve">The choosen asset is Nvidia (NVDA). This is a paying dividends asset, the interest aspect is </t>
  </si>
  <si>
    <t xml:space="preserve">that the options are not European but American. Even though the model we will apply is </t>
  </si>
  <si>
    <t>appropriate particularly for the European options it might be interesting to see how</t>
  </si>
  <si>
    <t xml:space="preserve"> it performs over an American option.</t>
  </si>
  <si>
    <t>K1&lt;&lt;K2. In particular the strike prices I've chosen aren't the two extremes of the spectrum.</t>
  </si>
  <si>
    <t xml:space="preserve">That's because we want to avoid the scarce liquidity for the extremes strike prices and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</si>
</sst>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right"/>
    </xf>
    <xf numFmtId="0" fontId="1" fillId="0" borderId="0" xfId="1"/>
    <xf numFmtId="10" fontId="0" fillId="0" borderId="0" xfId="0" applyNumberFormat="1"/>
    <xf numFmtId="9" fontId="0" fillId="0" borderId="0" xfId="0" applyNumberFormat="1"/>
    <xf numFmtId="0" fontId="0" fillId="2" borderId="0" xfId="0" applyFill="1"/>
    <xf numFmtId="0" fontId="0" fillId="3" borderId="0" xfId="0" applyFill="1"/>
    <xf numFmtId="164" fontId="0" fillId="0" borderId="0" xfId="0" applyNumberFormat="1"/>
    <xf numFmtId="2" fontId="0" fillId="0" borderId="0" xfId="0" applyNumberFormat="1"/>
  </cellXfs>
  <cellStyles count="2">
    <cellStyle name="Collegamento ipertestuale" xfId="1" builtinId="8"/>
    <cellStyle name="Normale" xfId="0" builtinId="0"/>
  </cellStyles>
  <dxfs count="4">
    <dxf>
      <numFmt numFmtId="164" formatCode="0.0000"/>
    </dxf>
    <dxf>
      <numFmt numFmtId="2" formatCode="0.00"/>
    </dxf>
    <dxf>
      <numFmt numFmtId="164" formatCode="0.0000"/>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Linear Convergence of the Binomial</a:t>
            </a:r>
            <a:r>
              <a:rPr lang="it-IT" baseline="0"/>
              <a:t> Model</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spPr>
            <a:ln w="28575" cap="rnd">
              <a:solidFill>
                <a:srgbClr val="92D050"/>
              </a:solidFill>
              <a:round/>
            </a:ln>
            <a:effectLst/>
          </c:spPr>
          <c:marker>
            <c:symbol val="none"/>
          </c:marker>
          <c:val>
            <c:numRef>
              <c:f>Report3_Corte_Riccardo!$P$3:$P$52</c:f>
              <c:numCache>
                <c:formatCode>General</c:formatCode>
                <c:ptCount val="50"/>
                <c:pt idx="0">
                  <c:v>10.414722119216906</c:v>
                </c:pt>
                <c:pt idx="1">
                  <c:v>7.5304594203259319</c:v>
                </c:pt>
                <c:pt idx="2">
                  <c:v>9.1027133274046719</c:v>
                </c:pt>
                <c:pt idx="3">
                  <c:v>7.9570676315773925</c:v>
                </c:pt>
                <c:pt idx="4">
                  <c:v>8.832690522823917</c:v>
                </c:pt>
                <c:pt idx="5">
                  <c:v>8.1108851422214485</c:v>
                </c:pt>
                <c:pt idx="6">
                  <c:v>8.7174734897470358</c:v>
                </c:pt>
                <c:pt idx="7">
                  <c:v>8.1897803154278357</c:v>
                </c:pt>
                <c:pt idx="8">
                  <c:v>8.6537545151636301</c:v>
                </c:pt>
                <c:pt idx="9">
                  <c:v>8.2377064813940635</c:v>
                </c:pt>
                <c:pt idx="10">
                  <c:v>8.613347223752287</c:v>
                </c:pt>
                <c:pt idx="11">
                  <c:v>8.2698895755617148</c:v>
                </c:pt>
                <c:pt idx="12">
                  <c:v>8.5854468264057786</c:v>
                </c:pt>
                <c:pt idx="13">
                  <c:v>8.2929867539169315</c:v>
                </c:pt>
                <c:pt idx="14">
                  <c:v>8.5650283826907518</c:v>
                </c:pt>
                <c:pt idx="15">
                  <c:v>8.3103675562953931</c:v>
                </c:pt>
                <c:pt idx="16">
                  <c:v>8.5494396000370134</c:v>
                </c:pt>
                <c:pt idx="17">
                  <c:v>8.3239194497314948</c:v>
                </c:pt>
                <c:pt idx="18">
                  <c:v>8.5371488340077395</c:v>
                </c:pt>
                <c:pt idx="19">
                  <c:v>8.3347816511340902</c:v>
                </c:pt>
                <c:pt idx="20">
                  <c:v>8.5272099533886792</c:v>
                </c:pt>
                <c:pt idx="21">
                  <c:v>8.343682363080811</c:v>
                </c:pt>
                <c:pt idx="22">
                  <c:v>8.5190070379305816</c:v>
                </c:pt>
                <c:pt idx="23">
                  <c:v>8.3511087489217157</c:v>
                </c:pt>
                <c:pt idx="24">
                  <c:v>8.5121219141175697</c:v>
                </c:pt>
                <c:pt idx="25">
                  <c:v>8.3573990191523571</c:v>
                </c:pt>
                <c:pt idx="26">
                  <c:v>8.5062607077408963</c:v>
                </c:pt>
                <c:pt idx="27">
                  <c:v>8.3627953062745917</c:v>
                </c:pt>
                <c:pt idx="28">
                  <c:v>8.501210862968362</c:v>
                </c:pt>
                <c:pt idx="29">
                  <c:v>8.3674755134396364</c:v>
                </c:pt>
                <c:pt idx="30">
                  <c:v>8.4968148396019316</c:v>
                </c:pt>
                <c:pt idx="31">
                  <c:v>8.3715732838574564</c:v>
                </c:pt>
                <c:pt idx="32">
                  <c:v>8.4929533978409655</c:v>
                </c:pt>
                <c:pt idx="33">
                  <c:v>8.3751909570271064</c:v>
                </c:pt>
                <c:pt idx="34">
                  <c:v>8.4895346274147805</c:v>
                </c:pt>
                <c:pt idx="35">
                  <c:v>8.3784082260342263</c:v>
                </c:pt>
                <c:pt idx="36">
                  <c:v>8.4864865429800531</c:v>
                </c:pt>
                <c:pt idx="37">
                  <c:v>8.3812880726620431</c:v>
                </c:pt>
                <c:pt idx="38">
                  <c:v>8.483751962943975</c:v>
                </c:pt>
                <c:pt idx="39">
                  <c:v>8.3838809291105605</c:v>
                </c:pt>
                <c:pt idx="40">
                  <c:v>8.4812848904302154</c:v>
                </c:pt>
                <c:pt idx="41">
                  <c:v>8.3862276551312149</c:v>
                </c:pt>
                <c:pt idx="42">
                  <c:v>8.4790479063465867</c:v>
                </c:pt>
                <c:pt idx="43">
                  <c:v>8.3883617061083271</c:v>
                </c:pt>
                <c:pt idx="44">
                  <c:v>8.477010259065608</c:v>
                </c:pt>
                <c:pt idx="45">
                  <c:v>8.3903107374572219</c:v>
                </c:pt>
                <c:pt idx="46">
                  <c:v>8.4751464428241956</c:v>
                </c:pt>
                <c:pt idx="47">
                  <c:v>8.3920978092072698</c:v>
                </c:pt>
                <c:pt idx="48">
                  <c:v>8.4734351249533226</c:v>
                </c:pt>
                <c:pt idx="49">
                  <c:v>8.393742302364684</c:v>
                </c:pt>
              </c:numCache>
            </c:numRef>
          </c:val>
          <c:smooth val="0"/>
          <c:extLst>
            <c:ext xmlns:c16="http://schemas.microsoft.com/office/drawing/2014/chart" uri="{C3380CC4-5D6E-409C-BE32-E72D297353CC}">
              <c16:uniqueId val="{00000000-ACA6-4AA4-8D2F-DE4A85067677}"/>
            </c:ext>
          </c:extLst>
        </c:ser>
        <c:ser>
          <c:idx val="1"/>
          <c:order val="1"/>
          <c:tx>
            <c:v>B-S</c:v>
          </c:tx>
          <c:spPr>
            <a:ln w="28575" cap="rnd">
              <a:solidFill>
                <a:schemeClr val="bg2">
                  <a:lumMod val="75000"/>
                </a:schemeClr>
              </a:solidFill>
              <a:round/>
            </a:ln>
            <a:effectLst/>
          </c:spPr>
          <c:marker>
            <c:symbol val="none"/>
          </c:marker>
          <c:val>
            <c:numRef>
              <c:f>Report3_Corte_Riccardo!$Q$2:$Q$52</c:f>
              <c:numCache>
                <c:formatCode>General</c:formatCode>
                <c:ptCount val="51"/>
                <c:pt idx="0">
                  <c:v>8.4333186901096067</c:v>
                </c:pt>
                <c:pt idx="1">
                  <c:v>8.4333186901096067</c:v>
                </c:pt>
                <c:pt idx="2">
                  <c:v>8.4333186901096067</c:v>
                </c:pt>
                <c:pt idx="3">
                  <c:v>8.4333186901096067</c:v>
                </c:pt>
                <c:pt idx="4">
                  <c:v>8.4333186901096067</c:v>
                </c:pt>
                <c:pt idx="5">
                  <c:v>8.4333186901096067</c:v>
                </c:pt>
                <c:pt idx="6">
                  <c:v>8.4333186901096067</c:v>
                </c:pt>
                <c:pt idx="7">
                  <c:v>8.4333186901096067</c:v>
                </c:pt>
                <c:pt idx="8">
                  <c:v>8.4333186901096067</c:v>
                </c:pt>
                <c:pt idx="9">
                  <c:v>8.4333186901096067</c:v>
                </c:pt>
                <c:pt idx="10">
                  <c:v>8.4333186901096067</c:v>
                </c:pt>
                <c:pt idx="11">
                  <c:v>8.4333186901096067</c:v>
                </c:pt>
                <c:pt idx="12">
                  <c:v>8.4333186901096067</c:v>
                </c:pt>
                <c:pt idx="13">
                  <c:v>8.4333186901096067</c:v>
                </c:pt>
                <c:pt idx="14">
                  <c:v>8.4333186901096067</c:v>
                </c:pt>
                <c:pt idx="15">
                  <c:v>8.4333186901096067</c:v>
                </c:pt>
                <c:pt idx="16">
                  <c:v>8.4333186901096067</c:v>
                </c:pt>
                <c:pt idx="17">
                  <c:v>8.4333186901096067</c:v>
                </c:pt>
                <c:pt idx="18">
                  <c:v>8.4333186901096067</c:v>
                </c:pt>
                <c:pt idx="19">
                  <c:v>8.4333186901096067</c:v>
                </c:pt>
                <c:pt idx="20">
                  <c:v>8.4333186901096067</c:v>
                </c:pt>
                <c:pt idx="21">
                  <c:v>8.4333186901096067</c:v>
                </c:pt>
                <c:pt idx="22">
                  <c:v>8.4333186901096067</c:v>
                </c:pt>
                <c:pt idx="23">
                  <c:v>8.4333186901096067</c:v>
                </c:pt>
                <c:pt idx="24">
                  <c:v>8.4333186901096067</c:v>
                </c:pt>
                <c:pt idx="25">
                  <c:v>8.4333186901096067</c:v>
                </c:pt>
                <c:pt idx="26">
                  <c:v>8.4333186901096067</c:v>
                </c:pt>
                <c:pt idx="27">
                  <c:v>8.4333186901096067</c:v>
                </c:pt>
                <c:pt idx="28">
                  <c:v>8.4333186901096067</c:v>
                </c:pt>
                <c:pt idx="29">
                  <c:v>8.4333186901096067</c:v>
                </c:pt>
                <c:pt idx="30">
                  <c:v>8.4333186901096067</c:v>
                </c:pt>
                <c:pt idx="31">
                  <c:v>8.4333186901096067</c:v>
                </c:pt>
                <c:pt idx="32">
                  <c:v>8.4333186901096067</c:v>
                </c:pt>
                <c:pt idx="33">
                  <c:v>8.4333186901096067</c:v>
                </c:pt>
                <c:pt idx="34">
                  <c:v>8.4333186901096067</c:v>
                </c:pt>
                <c:pt idx="35">
                  <c:v>8.4333186901096067</c:v>
                </c:pt>
                <c:pt idx="36">
                  <c:v>8.4333186901096067</c:v>
                </c:pt>
                <c:pt idx="37">
                  <c:v>8.4333186901096067</c:v>
                </c:pt>
                <c:pt idx="38">
                  <c:v>8.4333186901096067</c:v>
                </c:pt>
                <c:pt idx="39">
                  <c:v>8.4333186901096067</c:v>
                </c:pt>
                <c:pt idx="40">
                  <c:v>8.4333186901096067</c:v>
                </c:pt>
                <c:pt idx="41">
                  <c:v>8.4333186901096067</c:v>
                </c:pt>
                <c:pt idx="42">
                  <c:v>8.4333186901096067</c:v>
                </c:pt>
                <c:pt idx="43">
                  <c:v>8.4333186901096067</c:v>
                </c:pt>
                <c:pt idx="44">
                  <c:v>8.4333186901096067</c:v>
                </c:pt>
                <c:pt idx="45">
                  <c:v>8.4333186901096067</c:v>
                </c:pt>
                <c:pt idx="46">
                  <c:v>8.4333186901096067</c:v>
                </c:pt>
                <c:pt idx="47">
                  <c:v>8.4333186901096067</c:v>
                </c:pt>
                <c:pt idx="48">
                  <c:v>8.4333186901096067</c:v>
                </c:pt>
                <c:pt idx="49">
                  <c:v>8.4333186901096067</c:v>
                </c:pt>
                <c:pt idx="50">
                  <c:v>8.4333186901096067</c:v>
                </c:pt>
              </c:numCache>
            </c:numRef>
          </c:val>
          <c:smooth val="0"/>
          <c:extLst>
            <c:ext xmlns:c16="http://schemas.microsoft.com/office/drawing/2014/chart" uri="{C3380CC4-5D6E-409C-BE32-E72D297353CC}">
              <c16:uniqueId val="{00000037-ACA6-4AA4-8D2F-DE4A85067677}"/>
            </c:ext>
          </c:extLst>
        </c:ser>
        <c:dLbls>
          <c:showLegendKey val="0"/>
          <c:showVal val="0"/>
          <c:showCatName val="0"/>
          <c:showSerName val="0"/>
          <c:showPercent val="0"/>
          <c:showBubbleSize val="0"/>
        </c:dLbls>
        <c:smooth val="0"/>
        <c:axId val="579522208"/>
        <c:axId val="579521128"/>
      </c:lineChart>
      <c:catAx>
        <c:axId val="579522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Number of Steps (n)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9521128"/>
        <c:crosses val="autoZero"/>
        <c:auto val="1"/>
        <c:lblAlgn val="ctr"/>
        <c:lblOffset val="100"/>
        <c:noMultiLvlLbl val="0"/>
      </c:catAx>
      <c:valAx>
        <c:axId val="579521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Price (C)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952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Logaritmic Convergence</a:t>
            </a:r>
            <a:r>
              <a:rPr lang="it-IT" baseline="0"/>
              <a:t> of the Binomial Model</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v>binomial</c:v>
          </c:tx>
          <c:spPr>
            <a:ln w="28575" cap="rnd">
              <a:solidFill>
                <a:srgbClr val="92D050"/>
              </a:solidFill>
              <a:round/>
            </a:ln>
            <a:effectLst/>
          </c:spPr>
          <c:marker>
            <c:symbol val="none"/>
          </c:marker>
          <c:cat>
            <c:numRef>
              <c:f>Report3_Corte_Riccardo!$R$4:$R$14</c:f>
              <c:numCache>
                <c:formatCode>General</c:formatCode>
                <c:ptCount val="11"/>
                <c:pt idx="0">
                  <c:v>2</c:v>
                </c:pt>
                <c:pt idx="1">
                  <c:v>4</c:v>
                </c:pt>
                <c:pt idx="2">
                  <c:v>8</c:v>
                </c:pt>
                <c:pt idx="3">
                  <c:v>16</c:v>
                </c:pt>
                <c:pt idx="4">
                  <c:v>32</c:v>
                </c:pt>
                <c:pt idx="5">
                  <c:v>64</c:v>
                </c:pt>
                <c:pt idx="6">
                  <c:v>128</c:v>
                </c:pt>
                <c:pt idx="7">
                  <c:v>256</c:v>
                </c:pt>
                <c:pt idx="8">
                  <c:v>512</c:v>
                </c:pt>
                <c:pt idx="9">
                  <c:v>1024</c:v>
                </c:pt>
                <c:pt idx="10">
                  <c:v>2048</c:v>
                </c:pt>
              </c:numCache>
            </c:numRef>
          </c:cat>
          <c:val>
            <c:numRef>
              <c:f>Report3_Corte_Riccardo!$B$25:$B$35</c:f>
              <c:numCache>
                <c:formatCode>General</c:formatCode>
                <c:ptCount val="11"/>
                <c:pt idx="0">
                  <c:v>10.414722119216906</c:v>
                </c:pt>
                <c:pt idx="1">
                  <c:v>9.1027133274046719</c:v>
                </c:pt>
                <c:pt idx="2">
                  <c:v>8.7174734897470358</c:v>
                </c:pt>
                <c:pt idx="3">
                  <c:v>8.5650283826907518</c:v>
                </c:pt>
                <c:pt idx="4">
                  <c:v>8.4968148396019316</c:v>
                </c:pt>
                <c:pt idx="5">
                  <c:v>8.4645037379143755</c:v>
                </c:pt>
                <c:pt idx="6">
                  <c:v>8.4487736456834508</c:v>
                </c:pt>
                <c:pt idx="7">
                  <c:v>8.4410121658355273</c:v>
                </c:pt>
                <c:pt idx="8">
                  <c:v>8.4371569756854772</c:v>
                </c:pt>
                <c:pt idx="9">
                  <c:v>8.4352357258210571</c:v>
                </c:pt>
                <c:pt idx="10">
                  <c:v>8.434276681950319</c:v>
                </c:pt>
              </c:numCache>
            </c:numRef>
          </c:val>
          <c:smooth val="0"/>
          <c:extLst>
            <c:ext xmlns:c16="http://schemas.microsoft.com/office/drawing/2014/chart" uri="{C3380CC4-5D6E-409C-BE32-E72D297353CC}">
              <c16:uniqueId val="{00000005-83A4-474B-B62E-1FF1947660BE}"/>
            </c:ext>
          </c:extLst>
        </c:ser>
        <c:ser>
          <c:idx val="1"/>
          <c:order val="1"/>
          <c:tx>
            <c:v>bs</c:v>
          </c:tx>
          <c:spPr>
            <a:ln w="28575" cap="rnd">
              <a:solidFill>
                <a:schemeClr val="bg2">
                  <a:lumMod val="75000"/>
                </a:schemeClr>
              </a:solidFill>
              <a:round/>
            </a:ln>
            <a:effectLst/>
          </c:spPr>
          <c:marker>
            <c:symbol val="none"/>
          </c:marker>
          <c:cat>
            <c:numRef>
              <c:f>Report3_Corte_Riccardo!$R$4:$R$14</c:f>
              <c:numCache>
                <c:formatCode>General</c:formatCode>
                <c:ptCount val="11"/>
                <c:pt idx="0">
                  <c:v>2</c:v>
                </c:pt>
                <c:pt idx="1">
                  <c:v>4</c:v>
                </c:pt>
                <c:pt idx="2">
                  <c:v>8</c:v>
                </c:pt>
                <c:pt idx="3">
                  <c:v>16</c:v>
                </c:pt>
                <c:pt idx="4">
                  <c:v>32</c:v>
                </c:pt>
                <c:pt idx="5">
                  <c:v>64</c:v>
                </c:pt>
                <c:pt idx="6">
                  <c:v>128</c:v>
                </c:pt>
                <c:pt idx="7">
                  <c:v>256</c:v>
                </c:pt>
                <c:pt idx="8">
                  <c:v>512</c:v>
                </c:pt>
                <c:pt idx="9">
                  <c:v>1024</c:v>
                </c:pt>
                <c:pt idx="10">
                  <c:v>2048</c:v>
                </c:pt>
              </c:numCache>
            </c:numRef>
          </c:cat>
          <c:val>
            <c:numRef>
              <c:f>Report3_Corte_Riccardo!$Q$4:$Q$14</c:f>
              <c:numCache>
                <c:formatCode>General</c:formatCode>
                <c:ptCount val="11"/>
                <c:pt idx="0">
                  <c:v>8.4333186901096067</c:v>
                </c:pt>
                <c:pt idx="1">
                  <c:v>8.4333186901096067</c:v>
                </c:pt>
                <c:pt idx="2">
                  <c:v>8.4333186901096067</c:v>
                </c:pt>
                <c:pt idx="3">
                  <c:v>8.4333186901096067</c:v>
                </c:pt>
                <c:pt idx="4">
                  <c:v>8.4333186901096067</c:v>
                </c:pt>
                <c:pt idx="5">
                  <c:v>8.4333186901096067</c:v>
                </c:pt>
                <c:pt idx="6">
                  <c:v>8.4333186901096067</c:v>
                </c:pt>
                <c:pt idx="7">
                  <c:v>8.4333186901096067</c:v>
                </c:pt>
                <c:pt idx="8">
                  <c:v>8.4333186901096067</c:v>
                </c:pt>
                <c:pt idx="9">
                  <c:v>8.4333186901096067</c:v>
                </c:pt>
                <c:pt idx="10">
                  <c:v>8.4333186901096067</c:v>
                </c:pt>
              </c:numCache>
            </c:numRef>
          </c:val>
          <c:smooth val="0"/>
          <c:extLst>
            <c:ext xmlns:c16="http://schemas.microsoft.com/office/drawing/2014/chart" uri="{C3380CC4-5D6E-409C-BE32-E72D297353CC}">
              <c16:uniqueId val="{00000006-83A4-474B-B62E-1FF1947660BE}"/>
            </c:ext>
          </c:extLst>
        </c:ser>
        <c:dLbls>
          <c:showLegendKey val="0"/>
          <c:showVal val="0"/>
          <c:showCatName val="0"/>
          <c:showSerName val="0"/>
          <c:showPercent val="0"/>
          <c:showBubbleSize val="0"/>
        </c:dLbls>
        <c:smooth val="0"/>
        <c:axId val="511303952"/>
        <c:axId val="511306472"/>
      </c:lineChart>
      <c:catAx>
        <c:axId val="51130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Number</a:t>
                </a:r>
                <a:r>
                  <a:rPr lang="it-IT" baseline="0"/>
                  <a:t> of steps (n)</a:t>
                </a:r>
                <a:endParaRPr lang="it-IT"/>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11306472"/>
        <c:crosses val="autoZero"/>
        <c:auto val="1"/>
        <c:lblAlgn val="ctr"/>
        <c:lblOffset val="100"/>
        <c:noMultiLvlLbl val="0"/>
      </c:catAx>
      <c:valAx>
        <c:axId val="511306472"/>
        <c:scaling>
          <c:orientation val="minMax"/>
          <c:min val="7.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1130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Linear Convergence of the Leisner</a:t>
            </a:r>
            <a:r>
              <a:rPr lang="it-IT" baseline="0"/>
              <a:t> Model</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1"/>
          <c:order val="0"/>
          <c:tx>
            <c:v>B-S</c:v>
          </c:tx>
          <c:spPr>
            <a:ln w="28575" cap="rnd">
              <a:solidFill>
                <a:schemeClr val="bg2">
                  <a:lumMod val="75000"/>
                </a:schemeClr>
              </a:solidFill>
              <a:round/>
            </a:ln>
            <a:effectLst/>
          </c:spPr>
          <c:marker>
            <c:symbol val="none"/>
          </c:marker>
          <c:val>
            <c:numRef>
              <c:f>Report3_Corte_Riccardo!$Q$2:$Q$52</c:f>
              <c:numCache>
                <c:formatCode>General</c:formatCode>
                <c:ptCount val="51"/>
                <c:pt idx="0">
                  <c:v>8.4333186901096067</c:v>
                </c:pt>
                <c:pt idx="1">
                  <c:v>8.4333186901096067</c:v>
                </c:pt>
                <c:pt idx="2">
                  <c:v>8.4333186901096067</c:v>
                </c:pt>
                <c:pt idx="3">
                  <c:v>8.4333186901096067</c:v>
                </c:pt>
                <c:pt idx="4">
                  <c:v>8.4333186901096067</c:v>
                </c:pt>
                <c:pt idx="5">
                  <c:v>8.4333186901096067</c:v>
                </c:pt>
                <c:pt idx="6">
                  <c:v>8.4333186901096067</c:v>
                </c:pt>
                <c:pt idx="7">
                  <c:v>8.4333186901096067</c:v>
                </c:pt>
                <c:pt idx="8">
                  <c:v>8.4333186901096067</c:v>
                </c:pt>
                <c:pt idx="9">
                  <c:v>8.4333186901096067</c:v>
                </c:pt>
                <c:pt idx="10">
                  <c:v>8.4333186901096067</c:v>
                </c:pt>
                <c:pt idx="11">
                  <c:v>8.4333186901096067</c:v>
                </c:pt>
                <c:pt idx="12">
                  <c:v>8.4333186901096067</c:v>
                </c:pt>
                <c:pt idx="13">
                  <c:v>8.4333186901096067</c:v>
                </c:pt>
                <c:pt idx="14">
                  <c:v>8.4333186901096067</c:v>
                </c:pt>
                <c:pt idx="15">
                  <c:v>8.4333186901096067</c:v>
                </c:pt>
                <c:pt idx="16">
                  <c:v>8.4333186901096067</c:v>
                </c:pt>
                <c:pt idx="17">
                  <c:v>8.4333186901096067</c:v>
                </c:pt>
                <c:pt idx="18">
                  <c:v>8.4333186901096067</c:v>
                </c:pt>
                <c:pt idx="19">
                  <c:v>8.4333186901096067</c:v>
                </c:pt>
                <c:pt idx="20">
                  <c:v>8.4333186901096067</c:v>
                </c:pt>
                <c:pt idx="21">
                  <c:v>8.4333186901096067</c:v>
                </c:pt>
                <c:pt idx="22">
                  <c:v>8.4333186901096067</c:v>
                </c:pt>
                <c:pt idx="23">
                  <c:v>8.4333186901096067</c:v>
                </c:pt>
                <c:pt idx="24">
                  <c:v>8.4333186901096067</c:v>
                </c:pt>
                <c:pt idx="25">
                  <c:v>8.4333186901096067</c:v>
                </c:pt>
                <c:pt idx="26">
                  <c:v>8.4333186901096067</c:v>
                </c:pt>
                <c:pt idx="27">
                  <c:v>8.4333186901096067</c:v>
                </c:pt>
                <c:pt idx="28">
                  <c:v>8.4333186901096067</c:v>
                </c:pt>
                <c:pt idx="29">
                  <c:v>8.4333186901096067</c:v>
                </c:pt>
                <c:pt idx="30">
                  <c:v>8.4333186901096067</c:v>
                </c:pt>
                <c:pt idx="31">
                  <c:v>8.4333186901096067</c:v>
                </c:pt>
                <c:pt idx="32">
                  <c:v>8.4333186901096067</c:v>
                </c:pt>
                <c:pt idx="33">
                  <c:v>8.4333186901096067</c:v>
                </c:pt>
                <c:pt idx="34">
                  <c:v>8.4333186901096067</c:v>
                </c:pt>
                <c:pt idx="35">
                  <c:v>8.4333186901096067</c:v>
                </c:pt>
                <c:pt idx="36">
                  <c:v>8.4333186901096067</c:v>
                </c:pt>
                <c:pt idx="37">
                  <c:v>8.4333186901096067</c:v>
                </c:pt>
                <c:pt idx="38">
                  <c:v>8.4333186901096067</c:v>
                </c:pt>
                <c:pt idx="39">
                  <c:v>8.4333186901096067</c:v>
                </c:pt>
                <c:pt idx="40">
                  <c:v>8.4333186901096067</c:v>
                </c:pt>
                <c:pt idx="41">
                  <c:v>8.4333186901096067</c:v>
                </c:pt>
                <c:pt idx="42">
                  <c:v>8.4333186901096067</c:v>
                </c:pt>
                <c:pt idx="43">
                  <c:v>8.4333186901096067</c:v>
                </c:pt>
                <c:pt idx="44">
                  <c:v>8.4333186901096067</c:v>
                </c:pt>
                <c:pt idx="45">
                  <c:v>8.4333186901096067</c:v>
                </c:pt>
                <c:pt idx="46">
                  <c:v>8.4333186901096067</c:v>
                </c:pt>
                <c:pt idx="47">
                  <c:v>8.4333186901096067</c:v>
                </c:pt>
                <c:pt idx="48">
                  <c:v>8.4333186901096067</c:v>
                </c:pt>
                <c:pt idx="49">
                  <c:v>8.4333186901096067</c:v>
                </c:pt>
                <c:pt idx="50">
                  <c:v>8.4333186901096067</c:v>
                </c:pt>
              </c:numCache>
            </c:numRef>
          </c:val>
          <c:smooth val="0"/>
          <c:extLst>
            <c:ext xmlns:c16="http://schemas.microsoft.com/office/drawing/2014/chart" uri="{C3380CC4-5D6E-409C-BE32-E72D297353CC}">
              <c16:uniqueId val="{00000001-F52F-408E-8668-17F44F16C19A}"/>
            </c:ext>
          </c:extLst>
        </c:ser>
        <c:ser>
          <c:idx val="0"/>
          <c:order val="1"/>
          <c:tx>
            <c:v>leisner</c:v>
          </c:tx>
          <c:spPr>
            <a:ln w="28575" cap="rnd">
              <a:solidFill>
                <a:schemeClr val="accent1"/>
              </a:solidFill>
              <a:round/>
            </a:ln>
            <a:effectLst/>
          </c:spPr>
          <c:marker>
            <c:symbol val="none"/>
          </c:marker>
          <c:val>
            <c:numRef>
              <c:f>Report3_Corte_Riccardo!$Q$57:$Q$106</c:f>
              <c:numCache>
                <c:formatCode>General</c:formatCode>
                <c:ptCount val="50"/>
                <c:pt idx="0">
                  <c:v>8.2654449509773738</c:v>
                </c:pt>
                <c:pt idx="1">
                  <c:v>8.4032328381098438</c:v>
                </c:pt>
                <c:pt idx="2">
                  <c:v>8.4209343027405552</c:v>
                </c:pt>
                <c:pt idx="3">
                  <c:v>8.426569223379758</c:v>
                </c:pt>
                <c:pt idx="4">
                  <c:v>8.4290713834427731</c:v>
                </c:pt>
                <c:pt idx="5">
                  <c:v>8.4303997829056101</c:v>
                </c:pt>
                <c:pt idx="6">
                  <c:v>8.4311892752481672</c:v>
                </c:pt>
                <c:pt idx="7">
                  <c:v>8.4316966308156847</c:v>
                </c:pt>
                <c:pt idx="8">
                  <c:v>8.4320419715266866</c:v>
                </c:pt>
                <c:pt idx="9">
                  <c:v>8.4322876414373216</c:v>
                </c:pt>
                <c:pt idx="10">
                  <c:v>8.4324686288537478</c:v>
                </c:pt>
                <c:pt idx="11">
                  <c:v>8.4326058081620339</c:v>
                </c:pt>
                <c:pt idx="12">
                  <c:v>8.4327122618048751</c:v>
                </c:pt>
                <c:pt idx="13">
                  <c:v>8.4327965280501456</c:v>
                </c:pt>
                <c:pt idx="14">
                  <c:v>8.4328643720312471</c:v>
                </c:pt>
                <c:pt idx="15">
                  <c:v>8.4329198006298167</c:v>
                </c:pt>
                <c:pt idx="16">
                  <c:v>8.4329656689515673</c:v>
                </c:pt>
                <c:pt idx="17">
                  <c:v>8.433004056018401</c:v>
                </c:pt>
                <c:pt idx="18">
                  <c:v>8.4330365048567586</c:v>
                </c:pt>
                <c:pt idx="19">
                  <c:v>8.4330641801908399</c:v>
                </c:pt>
                <c:pt idx="20">
                  <c:v>8.4330879745364733</c:v>
                </c:pt>
                <c:pt idx="21">
                  <c:v>8.4331085811313642</c:v>
                </c:pt>
                <c:pt idx="22">
                  <c:v>8.4331265450467292</c:v>
                </c:pt>
                <c:pt idx="23">
                  <c:v>8.4331422996281731</c:v>
                </c:pt>
                <c:pt idx="24">
                  <c:v>8.4331561928970125</c:v>
                </c:pt>
                <c:pt idx="25">
                  <c:v>8.4331685069462736</c:v>
                </c:pt>
                <c:pt idx="26">
                  <c:v>8.4331794723739915</c:v>
                </c:pt>
                <c:pt idx="27">
                  <c:v>8.4331892791766396</c:v>
                </c:pt>
                <c:pt idx="28">
                  <c:v>8.4331980850297246</c:v>
                </c:pt>
                <c:pt idx="29">
                  <c:v>8.4332060216648124</c:v>
                </c:pt>
                <c:pt idx="30">
                  <c:v>8.4332131998401341</c:v>
                </c:pt>
                <c:pt idx="31">
                  <c:v>8.4332197132100966</c:v>
                </c:pt>
                <c:pt idx="32">
                  <c:v>8.4332256414101359</c:v>
                </c:pt>
                <c:pt idx="33">
                  <c:v>8.4332310525016627</c:v>
                </c:pt>
                <c:pt idx="34">
                  <c:v>8.4332360049228434</c:v>
                </c:pt>
                <c:pt idx="35">
                  <c:v>8.4332405490923321</c:v>
                </c:pt>
                <c:pt idx="36">
                  <c:v>8.4332447286779271</c:v>
                </c:pt>
                <c:pt idx="37">
                  <c:v>8.4332485816652589</c:v>
                </c:pt>
                <c:pt idx="38">
                  <c:v>8.4332521412188353</c:v>
                </c:pt>
                <c:pt idx="39">
                  <c:v>8.433255436396685</c:v>
                </c:pt>
                <c:pt idx="40">
                  <c:v>8.433258492749566</c:v>
                </c:pt>
                <c:pt idx="41">
                  <c:v>8.4332613328071826</c:v>
                </c:pt>
                <c:pt idx="42">
                  <c:v>8.4332639765107071</c:v>
                </c:pt>
                <c:pt idx="43">
                  <c:v>8.4332664415526235</c:v>
                </c:pt>
                <c:pt idx="44">
                  <c:v>8.4332687436793368</c:v>
                </c:pt>
                <c:pt idx="45">
                  <c:v>8.4332708969337435</c:v>
                </c:pt>
                <c:pt idx="46">
                  <c:v>8.4332729138823286</c:v>
                </c:pt>
                <c:pt idx="47">
                  <c:v>8.4332748057964686</c:v>
                </c:pt>
                <c:pt idx="48">
                  <c:v>8.4332765827920486</c:v>
                </c:pt>
                <c:pt idx="49">
                  <c:v>8.4332782540009124</c:v>
                </c:pt>
              </c:numCache>
            </c:numRef>
          </c:val>
          <c:smooth val="0"/>
          <c:extLst>
            <c:ext xmlns:c16="http://schemas.microsoft.com/office/drawing/2014/chart" uri="{C3380CC4-5D6E-409C-BE32-E72D297353CC}">
              <c16:uniqueId val="{00000003-F52F-408E-8668-17F44F16C19A}"/>
            </c:ext>
          </c:extLst>
        </c:ser>
        <c:dLbls>
          <c:showLegendKey val="0"/>
          <c:showVal val="0"/>
          <c:showCatName val="0"/>
          <c:showSerName val="0"/>
          <c:showPercent val="0"/>
          <c:showBubbleSize val="0"/>
        </c:dLbls>
        <c:smooth val="0"/>
        <c:axId val="579522208"/>
        <c:axId val="579521128"/>
      </c:lineChart>
      <c:catAx>
        <c:axId val="579522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Number of Steps (n)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9521128"/>
        <c:crosses val="autoZero"/>
        <c:auto val="1"/>
        <c:lblAlgn val="ctr"/>
        <c:lblOffset val="100"/>
        <c:noMultiLvlLbl val="0"/>
      </c:catAx>
      <c:valAx>
        <c:axId val="579521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Price (C)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952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Logaritmic Convergence</a:t>
            </a:r>
            <a:r>
              <a:rPr lang="it-IT" baseline="0"/>
              <a:t> of the Leisner Model</a:t>
            </a:r>
            <a:endParaRPr lang="it-IT"/>
          </a:p>
        </c:rich>
      </c:tx>
      <c:overlay val="0"/>
      <c:spPr>
        <a:noFill/>
        <a:ln>
          <a:noFill/>
        </a:ln>
        <a:effectLst/>
      </c:spPr>
    </c:title>
    <c:autoTitleDeleted val="0"/>
    <c:plotArea>
      <c:layout/>
      <c:lineChart>
        <c:grouping val="standard"/>
        <c:varyColors val="0"/>
        <c:ser>
          <c:idx val="3"/>
          <c:order val="0"/>
          <c:tx>
            <c:v>b-s</c:v>
          </c:tx>
          <c:spPr>
            <a:ln w="28575" cap="rnd">
              <a:solidFill>
                <a:schemeClr val="bg2">
                  <a:lumMod val="75000"/>
                </a:schemeClr>
              </a:solidFill>
              <a:round/>
            </a:ln>
            <a:effectLst/>
          </c:spPr>
          <c:marker>
            <c:symbol val="none"/>
          </c:marker>
          <c:cat>
            <c:numRef>
              <c:f>Report3_Corte_Riccardo!$R$58:$R$68</c:f>
              <c:numCache>
                <c:formatCode>General</c:formatCode>
                <c:ptCount val="11"/>
                <c:pt idx="0">
                  <c:v>2</c:v>
                </c:pt>
                <c:pt idx="1">
                  <c:v>4</c:v>
                </c:pt>
                <c:pt idx="2">
                  <c:v>8</c:v>
                </c:pt>
                <c:pt idx="3">
                  <c:v>16</c:v>
                </c:pt>
                <c:pt idx="4">
                  <c:v>32</c:v>
                </c:pt>
                <c:pt idx="5">
                  <c:v>64</c:v>
                </c:pt>
                <c:pt idx="6">
                  <c:v>128</c:v>
                </c:pt>
                <c:pt idx="7">
                  <c:v>256</c:v>
                </c:pt>
                <c:pt idx="8">
                  <c:v>512</c:v>
                </c:pt>
                <c:pt idx="9">
                  <c:v>1024</c:v>
                </c:pt>
                <c:pt idx="10">
                  <c:v>2048</c:v>
                </c:pt>
              </c:numCache>
            </c:numRef>
          </c:cat>
          <c:val>
            <c:numRef>
              <c:f>Report3_Corte_Riccardo!$Q$4:$Q$14</c:f>
              <c:numCache>
                <c:formatCode>General</c:formatCode>
                <c:ptCount val="11"/>
                <c:pt idx="0">
                  <c:v>8.4333186901096067</c:v>
                </c:pt>
                <c:pt idx="1">
                  <c:v>8.4333186901096067</c:v>
                </c:pt>
                <c:pt idx="2">
                  <c:v>8.4333186901096067</c:v>
                </c:pt>
                <c:pt idx="3">
                  <c:v>8.4333186901096067</c:v>
                </c:pt>
                <c:pt idx="4">
                  <c:v>8.4333186901096067</c:v>
                </c:pt>
                <c:pt idx="5">
                  <c:v>8.4333186901096067</c:v>
                </c:pt>
                <c:pt idx="6">
                  <c:v>8.4333186901096067</c:v>
                </c:pt>
                <c:pt idx="7">
                  <c:v>8.4333186901096067</c:v>
                </c:pt>
                <c:pt idx="8">
                  <c:v>8.4333186901096067</c:v>
                </c:pt>
                <c:pt idx="9">
                  <c:v>8.4333186901096067</c:v>
                </c:pt>
                <c:pt idx="10">
                  <c:v>8.4333186901096067</c:v>
                </c:pt>
              </c:numCache>
            </c:numRef>
          </c:val>
          <c:smooth val="0"/>
          <c:extLst>
            <c:ext xmlns:c16="http://schemas.microsoft.com/office/drawing/2014/chart" uri="{C3380CC4-5D6E-409C-BE32-E72D297353CC}">
              <c16:uniqueId val="{00000009-BCBB-4990-9C1A-3247218C9151}"/>
            </c:ext>
          </c:extLst>
        </c:ser>
        <c:ser>
          <c:idx val="0"/>
          <c:order val="1"/>
          <c:tx>
            <c:v>leisner</c:v>
          </c:tx>
          <c:spPr>
            <a:ln w="28575"/>
          </c:spPr>
          <c:marker>
            <c:symbol val="none"/>
          </c:marker>
          <c:val>
            <c:numRef>
              <c:f>Report3_Corte_Riccardo!$B$59:$B$69</c:f>
              <c:numCache>
                <c:formatCode>General</c:formatCode>
                <c:ptCount val="11"/>
                <c:pt idx="0">
                  <c:v>8.2654449509773738</c:v>
                </c:pt>
                <c:pt idx="1">
                  <c:v>8.4032328381098438</c:v>
                </c:pt>
                <c:pt idx="2">
                  <c:v>8.426569223379758</c:v>
                </c:pt>
                <c:pt idx="3">
                  <c:v>8.4316966308156847</c:v>
                </c:pt>
                <c:pt idx="4">
                  <c:v>8.4329198006298167</c:v>
                </c:pt>
                <c:pt idx="5">
                  <c:v>8.4332197132100966</c:v>
                </c:pt>
                <c:pt idx="6">
                  <c:v>8.4332940343212286</c:v>
                </c:pt>
                <c:pt idx="7">
                  <c:v>8.4333125369379491</c:v>
                </c:pt>
                <c:pt idx="8">
                  <c:v>8.4333171531395248</c:v>
                </c:pt>
                <c:pt idx="9">
                  <c:v>8.4333183060489656</c:v>
                </c:pt>
                <c:pt idx="10">
                  <c:v>8.433318594091654</c:v>
                </c:pt>
              </c:numCache>
            </c:numRef>
          </c:val>
          <c:smooth val="0"/>
          <c:extLst>
            <c:ext xmlns:c16="http://schemas.microsoft.com/office/drawing/2014/chart" uri="{C3380CC4-5D6E-409C-BE32-E72D297353CC}">
              <c16:uniqueId val="{0000000A-BCBB-4990-9C1A-3247218C9151}"/>
            </c:ext>
          </c:extLst>
        </c:ser>
        <c:dLbls>
          <c:showLegendKey val="0"/>
          <c:showVal val="0"/>
          <c:showCatName val="0"/>
          <c:showSerName val="0"/>
          <c:showPercent val="0"/>
          <c:showBubbleSize val="0"/>
        </c:dLbls>
        <c:smooth val="0"/>
        <c:axId val="511303952"/>
        <c:axId val="511306472"/>
      </c:lineChart>
      <c:catAx>
        <c:axId val="51130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Number</a:t>
                </a:r>
                <a:r>
                  <a:rPr lang="it-IT" baseline="0"/>
                  <a:t> of steps (n)</a:t>
                </a:r>
                <a:endParaRPr lang="it-IT"/>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11306472"/>
        <c:crosses val="autoZero"/>
        <c:auto val="1"/>
        <c:lblAlgn val="ctr"/>
        <c:lblOffset val="100"/>
        <c:noMultiLvlLbl val="0"/>
      </c:catAx>
      <c:valAx>
        <c:axId val="511306472"/>
        <c:scaling>
          <c:orientation val="minMax"/>
          <c:max val="8.6"/>
          <c:min val="8.3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(C)</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11303952"/>
        <c:crosses val="autoZero"/>
        <c:crossBetween val="between"/>
      </c:valAx>
    </c:plotArea>
    <c:plotVisOnly val="1"/>
    <c:dispBlanksAs val="gap"/>
    <c:showDLblsOverMax val="0"/>
    <c:extLst/>
  </c:chart>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Direct</a:t>
            </a:r>
            <a:r>
              <a:rPr lang="it-IT" baseline="0"/>
              <a:t> Confront Between the Binomial and Leisner Model</a:t>
            </a:r>
            <a:endParaRPr lang="it-IT"/>
          </a:p>
        </c:rich>
      </c:tx>
      <c:overlay val="0"/>
      <c:spPr>
        <a:noFill/>
        <a:ln>
          <a:noFill/>
        </a:ln>
        <a:effectLst/>
      </c:spPr>
    </c:title>
    <c:autoTitleDeleted val="0"/>
    <c:plotArea>
      <c:layout/>
      <c:lineChart>
        <c:grouping val="standard"/>
        <c:varyColors val="0"/>
        <c:ser>
          <c:idx val="3"/>
          <c:order val="0"/>
          <c:tx>
            <c:v>b-s</c:v>
          </c:tx>
          <c:spPr>
            <a:ln>
              <a:solidFill>
                <a:schemeClr val="bg2">
                  <a:lumMod val="75000"/>
                </a:schemeClr>
              </a:solidFill>
            </a:ln>
          </c:spPr>
          <c:marker>
            <c:symbol val="none"/>
          </c:marker>
          <c:cat>
            <c:numRef>
              <c:f>Report3_Corte_Riccardo!$R$58:$R$68</c:f>
              <c:numCache>
                <c:formatCode>General</c:formatCode>
                <c:ptCount val="11"/>
                <c:pt idx="0">
                  <c:v>2</c:v>
                </c:pt>
                <c:pt idx="1">
                  <c:v>4</c:v>
                </c:pt>
                <c:pt idx="2">
                  <c:v>8</c:v>
                </c:pt>
                <c:pt idx="3">
                  <c:v>16</c:v>
                </c:pt>
                <c:pt idx="4">
                  <c:v>32</c:v>
                </c:pt>
                <c:pt idx="5">
                  <c:v>64</c:v>
                </c:pt>
                <c:pt idx="6">
                  <c:v>128</c:v>
                </c:pt>
                <c:pt idx="7">
                  <c:v>256</c:v>
                </c:pt>
                <c:pt idx="8">
                  <c:v>512</c:v>
                </c:pt>
                <c:pt idx="9">
                  <c:v>1024</c:v>
                </c:pt>
                <c:pt idx="10">
                  <c:v>2048</c:v>
                </c:pt>
              </c:numCache>
            </c:numRef>
          </c:cat>
          <c:val>
            <c:numRef>
              <c:f>Report3_Corte_Riccardo!$Q$4:$Q$14</c:f>
              <c:numCache>
                <c:formatCode>General</c:formatCode>
                <c:ptCount val="11"/>
                <c:pt idx="0">
                  <c:v>8.4333186901096067</c:v>
                </c:pt>
                <c:pt idx="1">
                  <c:v>8.4333186901096067</c:v>
                </c:pt>
                <c:pt idx="2">
                  <c:v>8.4333186901096067</c:v>
                </c:pt>
                <c:pt idx="3">
                  <c:v>8.4333186901096067</c:v>
                </c:pt>
                <c:pt idx="4">
                  <c:v>8.4333186901096067</c:v>
                </c:pt>
                <c:pt idx="5">
                  <c:v>8.4333186901096067</c:v>
                </c:pt>
                <c:pt idx="6">
                  <c:v>8.4333186901096067</c:v>
                </c:pt>
                <c:pt idx="7">
                  <c:v>8.4333186901096067</c:v>
                </c:pt>
                <c:pt idx="8">
                  <c:v>8.4333186901096067</c:v>
                </c:pt>
                <c:pt idx="9">
                  <c:v>8.4333186901096067</c:v>
                </c:pt>
                <c:pt idx="10">
                  <c:v>8.4333186901096067</c:v>
                </c:pt>
              </c:numCache>
            </c:numRef>
          </c:val>
          <c:smooth val="0"/>
          <c:extLst>
            <c:ext xmlns:c16="http://schemas.microsoft.com/office/drawing/2014/chart" uri="{C3380CC4-5D6E-409C-BE32-E72D297353CC}">
              <c16:uniqueId val="{00000001-BA67-4CDC-9E4F-E38E96F96917}"/>
            </c:ext>
          </c:extLst>
        </c:ser>
        <c:ser>
          <c:idx val="0"/>
          <c:order val="1"/>
          <c:tx>
            <c:v>b-s</c:v>
          </c:tx>
          <c:spPr>
            <a:ln w="28575" cap="rnd">
              <a:solidFill>
                <a:schemeClr val="bg2">
                  <a:lumMod val="75000"/>
                </a:schemeClr>
              </a:solidFill>
              <a:round/>
            </a:ln>
            <a:effectLst/>
          </c:spPr>
          <c:marker>
            <c:symbol val="none"/>
          </c:marker>
          <c:cat>
            <c:numRef>
              <c:f>Report3_Corte_Riccardo!$R$58:$R$68</c:f>
              <c:numCache>
                <c:formatCode>General</c:formatCode>
                <c:ptCount val="11"/>
                <c:pt idx="0">
                  <c:v>2</c:v>
                </c:pt>
                <c:pt idx="1">
                  <c:v>4</c:v>
                </c:pt>
                <c:pt idx="2">
                  <c:v>8</c:v>
                </c:pt>
                <c:pt idx="3">
                  <c:v>16</c:v>
                </c:pt>
                <c:pt idx="4">
                  <c:v>32</c:v>
                </c:pt>
                <c:pt idx="5">
                  <c:v>64</c:v>
                </c:pt>
                <c:pt idx="6">
                  <c:v>128</c:v>
                </c:pt>
                <c:pt idx="7">
                  <c:v>256</c:v>
                </c:pt>
                <c:pt idx="8">
                  <c:v>512</c:v>
                </c:pt>
                <c:pt idx="9">
                  <c:v>1024</c:v>
                </c:pt>
                <c:pt idx="10">
                  <c:v>2048</c:v>
                </c:pt>
              </c:numCache>
            </c:numRef>
          </c:cat>
          <c:val>
            <c:numRef>
              <c:f>Report3_Corte_Riccardo!$Q$4:$Q$14</c:f>
              <c:numCache>
                <c:formatCode>General</c:formatCode>
                <c:ptCount val="11"/>
                <c:pt idx="0">
                  <c:v>8.4333186901096067</c:v>
                </c:pt>
                <c:pt idx="1">
                  <c:v>8.4333186901096067</c:v>
                </c:pt>
                <c:pt idx="2">
                  <c:v>8.4333186901096067</c:v>
                </c:pt>
                <c:pt idx="3">
                  <c:v>8.4333186901096067</c:v>
                </c:pt>
                <c:pt idx="4">
                  <c:v>8.4333186901096067</c:v>
                </c:pt>
                <c:pt idx="5">
                  <c:v>8.4333186901096067</c:v>
                </c:pt>
                <c:pt idx="6">
                  <c:v>8.4333186901096067</c:v>
                </c:pt>
                <c:pt idx="7">
                  <c:v>8.4333186901096067</c:v>
                </c:pt>
                <c:pt idx="8">
                  <c:v>8.4333186901096067</c:v>
                </c:pt>
                <c:pt idx="9">
                  <c:v>8.4333186901096067</c:v>
                </c:pt>
                <c:pt idx="10">
                  <c:v>8.4333186901096067</c:v>
                </c:pt>
              </c:numCache>
            </c:numRef>
          </c:val>
          <c:smooth val="0"/>
          <c:extLst>
            <c:ext xmlns:c16="http://schemas.microsoft.com/office/drawing/2014/chart" uri="{C3380CC4-5D6E-409C-BE32-E72D297353CC}">
              <c16:uniqueId val="{00000003-BA67-4CDC-9E4F-E38E96F96917}"/>
            </c:ext>
          </c:extLst>
        </c:ser>
        <c:ser>
          <c:idx val="4"/>
          <c:order val="2"/>
          <c:tx>
            <c:v>binomial</c:v>
          </c:tx>
          <c:spPr>
            <a:ln w="19050">
              <a:solidFill>
                <a:srgbClr val="92D050"/>
              </a:solidFill>
            </a:ln>
          </c:spPr>
          <c:marker>
            <c:symbol val="none"/>
          </c:marker>
          <c:cat>
            <c:numRef>
              <c:f>Report3_Corte_Riccardo!$R$58:$R$68</c:f>
              <c:numCache>
                <c:formatCode>General</c:formatCode>
                <c:ptCount val="11"/>
                <c:pt idx="0">
                  <c:v>2</c:v>
                </c:pt>
                <c:pt idx="1">
                  <c:v>4</c:v>
                </c:pt>
                <c:pt idx="2">
                  <c:v>8</c:v>
                </c:pt>
                <c:pt idx="3">
                  <c:v>16</c:v>
                </c:pt>
                <c:pt idx="4">
                  <c:v>32</c:v>
                </c:pt>
                <c:pt idx="5">
                  <c:v>64</c:v>
                </c:pt>
                <c:pt idx="6">
                  <c:v>128</c:v>
                </c:pt>
                <c:pt idx="7">
                  <c:v>256</c:v>
                </c:pt>
                <c:pt idx="8">
                  <c:v>512</c:v>
                </c:pt>
                <c:pt idx="9">
                  <c:v>1024</c:v>
                </c:pt>
                <c:pt idx="10">
                  <c:v>2048</c:v>
                </c:pt>
              </c:numCache>
            </c:numRef>
          </c:cat>
          <c:val>
            <c:numRef>
              <c:f>Report3_Corte_Riccardo!$B$25:$B$35</c:f>
              <c:numCache>
                <c:formatCode>General</c:formatCode>
                <c:ptCount val="11"/>
                <c:pt idx="0">
                  <c:v>10.414722119216906</c:v>
                </c:pt>
                <c:pt idx="1">
                  <c:v>9.1027133274046719</c:v>
                </c:pt>
                <c:pt idx="2">
                  <c:v>8.7174734897470358</c:v>
                </c:pt>
                <c:pt idx="3">
                  <c:v>8.5650283826907518</c:v>
                </c:pt>
                <c:pt idx="4">
                  <c:v>8.4968148396019316</c:v>
                </c:pt>
                <c:pt idx="5">
                  <c:v>8.4645037379143755</c:v>
                </c:pt>
                <c:pt idx="6">
                  <c:v>8.4487736456834508</c:v>
                </c:pt>
                <c:pt idx="7">
                  <c:v>8.4410121658355273</c:v>
                </c:pt>
                <c:pt idx="8">
                  <c:v>8.4371569756854772</c:v>
                </c:pt>
                <c:pt idx="9">
                  <c:v>8.4352357258210571</c:v>
                </c:pt>
                <c:pt idx="10">
                  <c:v>8.434276681950319</c:v>
                </c:pt>
              </c:numCache>
            </c:numRef>
          </c:val>
          <c:smooth val="0"/>
          <c:extLst>
            <c:ext xmlns:c16="http://schemas.microsoft.com/office/drawing/2014/chart" uri="{C3380CC4-5D6E-409C-BE32-E72D297353CC}">
              <c16:uniqueId val="{00000009-BA67-4CDC-9E4F-E38E96F96917}"/>
            </c:ext>
          </c:extLst>
        </c:ser>
        <c:ser>
          <c:idx val="1"/>
          <c:order val="3"/>
          <c:tx>
            <c:v>liesner</c:v>
          </c:tx>
          <c:spPr>
            <a:ln w="19050">
              <a:solidFill>
                <a:srgbClr val="5B9BD5"/>
              </a:solidFill>
            </a:ln>
          </c:spPr>
          <c:marker>
            <c:symbol val="none"/>
          </c:marker>
          <c:val>
            <c:numRef>
              <c:f>Report3_Corte_Riccardo!$B$59:$B$69</c:f>
              <c:numCache>
                <c:formatCode>General</c:formatCode>
                <c:ptCount val="11"/>
                <c:pt idx="0">
                  <c:v>8.2654449509773738</c:v>
                </c:pt>
                <c:pt idx="1">
                  <c:v>8.4032328381098438</c:v>
                </c:pt>
                <c:pt idx="2">
                  <c:v>8.426569223379758</c:v>
                </c:pt>
                <c:pt idx="3">
                  <c:v>8.4316966308156847</c:v>
                </c:pt>
                <c:pt idx="4">
                  <c:v>8.4329198006298167</c:v>
                </c:pt>
                <c:pt idx="5">
                  <c:v>8.4332197132100966</c:v>
                </c:pt>
                <c:pt idx="6">
                  <c:v>8.4332940343212286</c:v>
                </c:pt>
                <c:pt idx="7">
                  <c:v>8.4333125369379491</c:v>
                </c:pt>
                <c:pt idx="8">
                  <c:v>8.4333171531395248</c:v>
                </c:pt>
                <c:pt idx="9">
                  <c:v>8.4333183060489656</c:v>
                </c:pt>
                <c:pt idx="10">
                  <c:v>8.433318594091654</c:v>
                </c:pt>
              </c:numCache>
            </c:numRef>
          </c:val>
          <c:smooth val="0"/>
          <c:extLst>
            <c:ext xmlns:c16="http://schemas.microsoft.com/office/drawing/2014/chart" uri="{C3380CC4-5D6E-409C-BE32-E72D297353CC}">
              <c16:uniqueId val="{0000000A-BA67-4CDC-9E4F-E38E96F96917}"/>
            </c:ext>
          </c:extLst>
        </c:ser>
        <c:dLbls>
          <c:showLegendKey val="0"/>
          <c:showVal val="0"/>
          <c:showCatName val="0"/>
          <c:showSerName val="0"/>
          <c:showPercent val="0"/>
          <c:showBubbleSize val="0"/>
        </c:dLbls>
        <c:smooth val="0"/>
        <c:axId val="511303952"/>
        <c:axId val="511306472"/>
      </c:lineChart>
      <c:catAx>
        <c:axId val="511303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Number</a:t>
                </a:r>
                <a:r>
                  <a:rPr lang="it-IT" baseline="0"/>
                  <a:t> of steps (n)</a:t>
                </a:r>
                <a:endParaRPr lang="it-IT"/>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11306472"/>
        <c:crosses val="autoZero"/>
        <c:auto val="1"/>
        <c:lblAlgn val="ctr"/>
        <c:lblOffset val="100"/>
        <c:noMultiLvlLbl val="0"/>
      </c:catAx>
      <c:valAx>
        <c:axId val="511306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(C)</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11303952"/>
        <c:crosses val="autoZero"/>
        <c:crossBetween val="between"/>
      </c:valAx>
    </c:plotArea>
    <c:plotVisOnly val="1"/>
    <c:dispBlanksAs val="gap"/>
    <c:showDLblsOverMax val="0"/>
    <c:extLst/>
  </c:chart>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566206</xdr:colOff>
      <xdr:row>0</xdr:row>
      <xdr:rowOff>117474</xdr:rowOff>
    </xdr:from>
    <xdr:to>
      <xdr:col>12</xdr:col>
      <xdr:colOff>331903</xdr:colOff>
      <xdr:row>13</xdr:row>
      <xdr:rowOff>168275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09506" y="117474"/>
          <a:ext cx="3308997" cy="2527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266700</xdr:colOff>
      <xdr:row>14</xdr:row>
      <xdr:rowOff>180975</xdr:rowOff>
    </xdr:from>
    <xdr:to>
      <xdr:col>14</xdr:col>
      <xdr:colOff>179917</xdr:colOff>
      <xdr:row>31</xdr:row>
      <xdr:rowOff>130175</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00550" y="2847975"/>
          <a:ext cx="4047067" cy="318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95250</xdr:colOff>
      <xdr:row>3</xdr:row>
      <xdr:rowOff>28575</xdr:rowOff>
    </xdr:from>
    <xdr:to>
      <xdr:col>9</xdr:col>
      <xdr:colOff>476250</xdr:colOff>
      <xdr:row>12</xdr:row>
      <xdr:rowOff>152400</xdr:rowOff>
    </xdr:to>
    <xdr:sp macro="" textlink="">
      <xdr:nvSpPr>
        <xdr:cNvPr id="2" name="CasellaDiTesto 1">
          <a:extLst>
            <a:ext uri="{FF2B5EF4-FFF2-40B4-BE49-F238E27FC236}">
              <a16:creationId xmlns:a16="http://schemas.microsoft.com/office/drawing/2014/main" id="{788C1AC0-C11A-CB7E-2792-DE9191E6BEF0}"/>
            </a:ext>
          </a:extLst>
        </xdr:cNvPr>
        <xdr:cNvSpPr txBox="1"/>
      </xdr:nvSpPr>
      <xdr:spPr>
        <a:xfrm>
          <a:off x="704850" y="600075"/>
          <a:ext cx="5257800" cy="183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a:t>In</a:t>
          </a:r>
          <a:r>
            <a:rPr lang="it-IT" baseline="0"/>
            <a:t> this report we will explore the results derived from the application of the financial concept of the Put-Call parity. The </a:t>
          </a:r>
          <a:r>
            <a:rPr lang="it-IT" sz="1100" baseline="0">
              <a:solidFill>
                <a:schemeClr val="dk1"/>
              </a:solidFill>
              <a:effectLst/>
              <a:latin typeface="+mn-lt"/>
              <a:ea typeface="+mn-ea"/>
              <a:cs typeface="+mn-cs"/>
            </a:rPr>
            <a:t>Put-Call parity states some properites of the pricing of the options related to a particular costruction of the portfolio. In detail, if both the options have the same strike price, holding a </a:t>
          </a:r>
          <a:r>
            <a:rPr lang="it-IT"/>
            <a:t>long call option and a short put option together forms a portfolio that has the same value</a:t>
          </a:r>
          <a:r>
            <a:rPr lang="it-IT" baseline="0"/>
            <a:t> as</a:t>
          </a:r>
          <a:r>
            <a:rPr lang="it-IT"/>
            <a:t> single forward contract at the specified strike price and expiration date.  Practically speaking</a:t>
          </a:r>
          <a:r>
            <a:rPr lang="it-IT" baseline="0"/>
            <a:t> this is related to the possibility, at maturity, to exercise the profitable option, depending on the behaviour of the market. In any case, one unit of the final asset is acquired at the defined strike price. We are therefore replicating the results of a forward contract removing the general risk, at the cost of the price of the options.</a:t>
          </a:r>
          <a:endParaRPr lang="it-IT"/>
        </a:p>
        <a:p>
          <a:endParaRPr lang="it-IT" sz="1100"/>
        </a:p>
      </xdr:txBody>
    </xdr:sp>
    <xdr:clientData/>
  </xdr:twoCellAnchor>
  <xdr:twoCellAnchor>
    <xdr:from>
      <xdr:col>1</xdr:col>
      <xdr:colOff>47625</xdr:colOff>
      <xdr:row>40</xdr:row>
      <xdr:rowOff>171450</xdr:rowOff>
    </xdr:from>
    <xdr:to>
      <xdr:col>9</xdr:col>
      <xdr:colOff>581025</xdr:colOff>
      <xdr:row>52</xdr:row>
      <xdr:rowOff>171449</xdr:rowOff>
    </xdr:to>
    <xdr:sp macro="" textlink="">
      <xdr:nvSpPr>
        <xdr:cNvPr id="3" name="CasellaDiTesto 2">
          <a:extLst>
            <a:ext uri="{FF2B5EF4-FFF2-40B4-BE49-F238E27FC236}">
              <a16:creationId xmlns:a16="http://schemas.microsoft.com/office/drawing/2014/main" id="{605F0A1E-1717-3917-F319-48E35716D430}"/>
            </a:ext>
          </a:extLst>
        </xdr:cNvPr>
        <xdr:cNvSpPr txBox="1"/>
      </xdr:nvSpPr>
      <xdr:spPr>
        <a:xfrm>
          <a:off x="657225" y="7791450"/>
          <a:ext cx="5410200" cy="2285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Following what mentioned in the introduction we can construct a way of expressing the discount factor D(0, T) as a function</a:t>
          </a:r>
          <a:r>
            <a:rPr lang="it-IT" sz="1100" baseline="0"/>
            <a:t> of the payoffs and strikes.</a:t>
          </a:r>
        </a:p>
        <a:p>
          <a:r>
            <a:rPr lang="it-IT" sz="1100" baseline="0"/>
            <a:t>The whole formulation is omitted since part of it was given as a text of this exercise but we will cover the principal points. </a:t>
          </a:r>
        </a:p>
        <a:p>
          <a:r>
            <a:rPr lang="it-IT" sz="1100" baseline="0"/>
            <a:t>The discount rate is related to the box spread arbitrage method, which always results in </a:t>
          </a:r>
        </a:p>
        <a:p>
          <a:r>
            <a:rPr lang="it-IT" sz="1100" baseline="0"/>
            <a:t>K_2 - K_1 at expiration. Since this element is deterministic it's value today can be obtained by multiplying for the discount factor. Therefore starting from:</a:t>
          </a:r>
        </a:p>
        <a:p>
          <a:endParaRPr lang="it-IT" sz="1100" baseline="0"/>
        </a:p>
        <a:p>
          <a:endParaRPr lang="it-IT" sz="1100" baseline="0"/>
        </a:p>
        <a:p>
          <a:r>
            <a:rPr lang="it-IT" sz="1100" baseline="0"/>
            <a:t>And multiplying for the discount factor the right term, we end up with:</a:t>
          </a:r>
        </a:p>
        <a:p>
          <a:endParaRPr lang="it-IT" sz="1100" baseline="0"/>
        </a:p>
      </xdr:txBody>
    </xdr:sp>
    <xdr:clientData/>
  </xdr:twoCellAnchor>
  <xdr:twoCellAnchor editAs="oneCell">
    <xdr:from>
      <xdr:col>2</xdr:col>
      <xdr:colOff>276225</xdr:colOff>
      <xdr:row>47</xdr:row>
      <xdr:rowOff>92842</xdr:rowOff>
    </xdr:from>
    <xdr:to>
      <xdr:col>8</xdr:col>
      <xdr:colOff>349200</xdr:colOff>
      <xdr:row>48</xdr:row>
      <xdr:rowOff>152400</xdr:rowOff>
    </xdr:to>
    <xdr:pic>
      <xdr:nvPicPr>
        <xdr:cNvPr id="6" name="Immagine 5">
          <a:extLst>
            <a:ext uri="{FF2B5EF4-FFF2-40B4-BE49-F238E27FC236}">
              <a16:creationId xmlns:a16="http://schemas.microsoft.com/office/drawing/2014/main" id="{6C2416A7-8141-A3E7-0969-D46223B89E37}"/>
            </a:ext>
          </a:extLst>
        </xdr:cNvPr>
        <xdr:cNvPicPr>
          <a:picLocks noChangeAspect="1"/>
        </xdr:cNvPicPr>
      </xdr:nvPicPr>
      <xdr:blipFill>
        <a:blip xmlns:r="http://schemas.openxmlformats.org/officeDocument/2006/relationships" r:embed="rId1"/>
        <a:stretch>
          <a:fillRect/>
        </a:stretch>
      </xdr:blipFill>
      <xdr:spPr>
        <a:xfrm>
          <a:off x="1495425" y="9046342"/>
          <a:ext cx="3730575" cy="250058"/>
        </a:xfrm>
        <a:prstGeom prst="rect">
          <a:avLst/>
        </a:prstGeom>
      </xdr:spPr>
    </xdr:pic>
    <xdr:clientData/>
  </xdr:twoCellAnchor>
  <xdr:twoCellAnchor editAs="oneCell">
    <xdr:from>
      <xdr:col>2</xdr:col>
      <xdr:colOff>304800</xdr:colOff>
      <xdr:row>50</xdr:row>
      <xdr:rowOff>27113</xdr:rowOff>
    </xdr:from>
    <xdr:to>
      <xdr:col>8</xdr:col>
      <xdr:colOff>123825</xdr:colOff>
      <xdr:row>52</xdr:row>
      <xdr:rowOff>95177</xdr:rowOff>
    </xdr:to>
    <xdr:pic>
      <xdr:nvPicPr>
        <xdr:cNvPr id="8" name="Immagine 7">
          <a:extLst>
            <a:ext uri="{FF2B5EF4-FFF2-40B4-BE49-F238E27FC236}">
              <a16:creationId xmlns:a16="http://schemas.microsoft.com/office/drawing/2014/main" id="{1D017EEB-32AC-C490-2ACB-DB911CD0FEB4}"/>
            </a:ext>
          </a:extLst>
        </xdr:cNvPr>
        <xdr:cNvPicPr>
          <a:picLocks noChangeAspect="1"/>
        </xdr:cNvPicPr>
      </xdr:nvPicPr>
      <xdr:blipFill>
        <a:blip xmlns:r="http://schemas.openxmlformats.org/officeDocument/2006/relationships" r:embed="rId2"/>
        <a:stretch>
          <a:fillRect/>
        </a:stretch>
      </xdr:blipFill>
      <xdr:spPr>
        <a:xfrm>
          <a:off x="1524000" y="9552113"/>
          <a:ext cx="3476625" cy="449064"/>
        </a:xfrm>
        <a:prstGeom prst="rect">
          <a:avLst/>
        </a:prstGeom>
      </xdr:spPr>
    </xdr:pic>
    <xdr:clientData/>
  </xdr:twoCellAnchor>
  <xdr:twoCellAnchor>
    <xdr:from>
      <xdr:col>1</xdr:col>
      <xdr:colOff>57150</xdr:colOff>
      <xdr:row>62</xdr:row>
      <xdr:rowOff>19050</xdr:rowOff>
    </xdr:from>
    <xdr:to>
      <xdr:col>9</xdr:col>
      <xdr:colOff>523875</xdr:colOff>
      <xdr:row>67</xdr:row>
      <xdr:rowOff>76200</xdr:rowOff>
    </xdr:to>
    <xdr:sp macro="" textlink="">
      <xdr:nvSpPr>
        <xdr:cNvPr id="9" name="CasellaDiTesto 8">
          <a:extLst>
            <a:ext uri="{FF2B5EF4-FFF2-40B4-BE49-F238E27FC236}">
              <a16:creationId xmlns:a16="http://schemas.microsoft.com/office/drawing/2014/main" id="{0E69EBD6-216E-CBC6-34A0-81B2B2AD1D38}"/>
            </a:ext>
          </a:extLst>
        </xdr:cNvPr>
        <xdr:cNvSpPr txBox="1"/>
      </xdr:nvSpPr>
      <xdr:spPr>
        <a:xfrm>
          <a:off x="666750" y="11830050"/>
          <a:ext cx="5343525"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Having</a:t>
          </a:r>
          <a:r>
            <a:rPr lang="it-IT" sz="1100" baseline="0"/>
            <a:t> a discount factor that is higher than 1 looks unsettling at first, since it is related to the exponent of a negative number.</a:t>
          </a:r>
        </a:p>
        <a:p>
          <a:r>
            <a:rPr lang="it-IT" sz="1100" baseline="0"/>
            <a:t>Nonetheless it's formulation for a paying dividend asset is exp(-r + </a:t>
          </a:r>
          <a:r>
            <a:rPr lang="el-GR" sz="1100" baseline="0"/>
            <a:t>δ</a:t>
          </a:r>
          <a:r>
            <a:rPr lang="it-IT" sz="1100" baseline="0"/>
            <a:t>) where </a:t>
          </a:r>
          <a:r>
            <a:rPr lang="el-GR" sz="1100" baseline="0">
              <a:solidFill>
                <a:schemeClr val="dk1"/>
              </a:solidFill>
              <a:effectLst/>
              <a:latin typeface="+mn-lt"/>
              <a:ea typeface="+mn-ea"/>
              <a:cs typeface="+mn-cs"/>
            </a:rPr>
            <a:t>δ</a:t>
          </a:r>
          <a:r>
            <a:rPr lang="it-IT" sz="1100" baseline="0"/>
            <a:t> is the continous dividend yield. Now we can see that when </a:t>
          </a:r>
          <a:r>
            <a:rPr lang="el-GR" sz="1100" baseline="0">
              <a:solidFill>
                <a:schemeClr val="dk1"/>
              </a:solidFill>
              <a:effectLst/>
              <a:latin typeface="+mn-lt"/>
              <a:ea typeface="+mn-ea"/>
              <a:cs typeface="+mn-cs"/>
            </a:rPr>
            <a:t>δ</a:t>
          </a:r>
          <a:r>
            <a:rPr lang="it-IT" sz="1100" baseline="0"/>
            <a:t> &gt; r the total exponent is positive and the results are justified.</a:t>
          </a:r>
          <a:endParaRPr lang="it-IT" sz="1100"/>
        </a:p>
      </xdr:txBody>
    </xdr:sp>
    <xdr:clientData/>
  </xdr:twoCellAnchor>
  <xdr:twoCellAnchor>
    <xdr:from>
      <xdr:col>1</xdr:col>
      <xdr:colOff>38100</xdr:colOff>
      <xdr:row>72</xdr:row>
      <xdr:rowOff>9525</xdr:rowOff>
    </xdr:from>
    <xdr:to>
      <xdr:col>9</xdr:col>
      <xdr:colOff>561975</xdr:colOff>
      <xdr:row>82</xdr:row>
      <xdr:rowOff>171450</xdr:rowOff>
    </xdr:to>
    <xdr:sp macro="" textlink="">
      <xdr:nvSpPr>
        <xdr:cNvPr id="10" name="CasellaDiTesto 9">
          <a:extLst>
            <a:ext uri="{FF2B5EF4-FFF2-40B4-BE49-F238E27FC236}">
              <a16:creationId xmlns:a16="http://schemas.microsoft.com/office/drawing/2014/main" id="{AE6177BE-3968-0AC4-6BFC-A063D737B5FB}"/>
            </a:ext>
          </a:extLst>
        </xdr:cNvPr>
        <xdr:cNvSpPr txBox="1"/>
      </xdr:nvSpPr>
      <xdr:spPr>
        <a:xfrm>
          <a:off x="647700" y="13725525"/>
          <a:ext cx="5400675"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Now we are interested in obtaining the implicit dividend for</a:t>
          </a:r>
          <a:r>
            <a:rPr lang="it-IT" sz="1100" baseline="0"/>
            <a:t> a maturity T. This is obtained from the factor F(0,T). That's because the final formulation we are looking for is the following:</a:t>
          </a:r>
        </a:p>
        <a:p>
          <a:endParaRPr lang="it-IT" sz="1100" baseline="0"/>
        </a:p>
        <a:p>
          <a:endParaRPr lang="it-IT" sz="1100" baseline="0"/>
        </a:p>
        <a:p>
          <a:r>
            <a:rPr lang="it-IT" sz="1100" baseline="0"/>
            <a:t>This factor, F(0,T) represent the forward price of the underlying asset at time T. Its importance is related to its role in </a:t>
          </a:r>
          <a:r>
            <a:rPr lang="it-IT"/>
            <a:t>estimating the forward price of the assets,</a:t>
          </a:r>
          <a:r>
            <a:rPr lang="it-IT" baseline="0"/>
            <a:t> </a:t>
          </a:r>
          <a:r>
            <a:rPr lang="it-IT"/>
            <a:t>considering both the option prices and discounting effects</a:t>
          </a:r>
          <a:endParaRPr lang="it-IT" sz="1100" baseline="0"/>
        </a:p>
        <a:p>
          <a:r>
            <a:rPr lang="it-IT" sz="1100"/>
            <a:t>This forward</a:t>
          </a:r>
          <a:r>
            <a:rPr lang="it-IT" sz="1100" baseline="0"/>
            <a:t> price is computed using the expected payoffs of two new options, Call and Put, with strikes at the money.</a:t>
          </a:r>
        </a:p>
        <a:p>
          <a:endParaRPr lang="it-IT" sz="1100"/>
        </a:p>
      </xdr:txBody>
    </xdr:sp>
    <xdr:clientData/>
  </xdr:twoCellAnchor>
  <xdr:twoCellAnchor editAs="oneCell">
    <xdr:from>
      <xdr:col>3</xdr:col>
      <xdr:colOff>180975</xdr:colOff>
      <xdr:row>74</xdr:row>
      <xdr:rowOff>47626</xdr:rowOff>
    </xdr:from>
    <xdr:to>
      <xdr:col>7</xdr:col>
      <xdr:colOff>158745</xdr:colOff>
      <xdr:row>76</xdr:row>
      <xdr:rowOff>95182</xdr:rowOff>
    </xdr:to>
    <xdr:pic>
      <xdr:nvPicPr>
        <xdr:cNvPr id="12" name="Immagine 11">
          <a:extLst>
            <a:ext uri="{FF2B5EF4-FFF2-40B4-BE49-F238E27FC236}">
              <a16:creationId xmlns:a16="http://schemas.microsoft.com/office/drawing/2014/main" id="{C6168F6D-37E9-2E32-49FB-D3388926FEAB}"/>
            </a:ext>
          </a:extLst>
        </xdr:cNvPr>
        <xdr:cNvPicPr>
          <a:picLocks noChangeAspect="1"/>
        </xdr:cNvPicPr>
      </xdr:nvPicPr>
      <xdr:blipFill>
        <a:blip xmlns:r="http://schemas.openxmlformats.org/officeDocument/2006/relationships" r:embed="rId3"/>
        <a:stretch>
          <a:fillRect/>
        </a:stretch>
      </xdr:blipFill>
      <xdr:spPr>
        <a:xfrm>
          <a:off x="2009775" y="14144626"/>
          <a:ext cx="2416170" cy="428556"/>
        </a:xfrm>
        <a:prstGeom prst="rect">
          <a:avLst/>
        </a:prstGeom>
      </xdr:spPr>
    </xdr:pic>
    <xdr:clientData/>
  </xdr:twoCellAnchor>
  <xdr:twoCellAnchor editAs="oneCell">
    <xdr:from>
      <xdr:col>4</xdr:col>
      <xdr:colOff>447676</xdr:colOff>
      <xdr:row>80</xdr:row>
      <xdr:rowOff>135509</xdr:rowOff>
    </xdr:from>
    <xdr:to>
      <xdr:col>7</xdr:col>
      <xdr:colOff>228600</xdr:colOff>
      <xdr:row>82</xdr:row>
      <xdr:rowOff>133268</xdr:rowOff>
    </xdr:to>
    <xdr:pic>
      <xdr:nvPicPr>
        <xdr:cNvPr id="13" name="Immagine 12">
          <a:extLst>
            <a:ext uri="{FF2B5EF4-FFF2-40B4-BE49-F238E27FC236}">
              <a16:creationId xmlns:a16="http://schemas.microsoft.com/office/drawing/2014/main" id="{BF551F35-B0A7-E35C-8764-86F8212C5611}"/>
            </a:ext>
          </a:extLst>
        </xdr:cNvPr>
        <xdr:cNvPicPr>
          <a:picLocks noChangeAspect="1"/>
        </xdr:cNvPicPr>
      </xdr:nvPicPr>
      <xdr:blipFill>
        <a:blip xmlns:r="http://schemas.openxmlformats.org/officeDocument/2006/relationships" r:embed="rId4"/>
        <a:stretch>
          <a:fillRect/>
        </a:stretch>
      </xdr:blipFill>
      <xdr:spPr>
        <a:xfrm>
          <a:off x="2886076" y="15375509"/>
          <a:ext cx="1609724" cy="378759"/>
        </a:xfrm>
        <a:prstGeom prst="rect">
          <a:avLst/>
        </a:prstGeom>
      </xdr:spPr>
    </xdr:pic>
    <xdr:clientData/>
  </xdr:twoCellAnchor>
  <xdr:twoCellAnchor>
    <xdr:from>
      <xdr:col>37</xdr:col>
      <xdr:colOff>67236</xdr:colOff>
      <xdr:row>12</xdr:row>
      <xdr:rowOff>22412</xdr:rowOff>
    </xdr:from>
    <xdr:to>
      <xdr:col>40</xdr:col>
      <xdr:colOff>1367119</xdr:colOff>
      <xdr:row>31</xdr:row>
      <xdr:rowOff>47625</xdr:rowOff>
    </xdr:to>
    <xdr:sp macro="" textlink="">
      <xdr:nvSpPr>
        <xdr:cNvPr id="14" name="CasellaDiTesto 13">
          <a:extLst>
            <a:ext uri="{FF2B5EF4-FFF2-40B4-BE49-F238E27FC236}">
              <a16:creationId xmlns:a16="http://schemas.microsoft.com/office/drawing/2014/main" id="{A583B55F-7045-0D51-BCCC-6ADD0FB1434A}"/>
            </a:ext>
          </a:extLst>
        </xdr:cNvPr>
        <xdr:cNvSpPr txBox="1"/>
      </xdr:nvSpPr>
      <xdr:spPr>
        <a:xfrm>
          <a:off x="22622436" y="2308412"/>
          <a:ext cx="5557558" cy="3644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Observing the results we encounter some</a:t>
          </a:r>
          <a:r>
            <a:rPr lang="it-IT" sz="1100" baseline="0"/>
            <a:t> unexpected values. In particular, the negative dividends strikes as an incorrect results, that is not financially acceptable.</a:t>
          </a:r>
        </a:p>
        <a:p>
          <a:r>
            <a:rPr lang="it-IT" sz="1100" baseline="0"/>
            <a:t>Obtaining negative dividends from the previous analysis can be nonetheless justified.</a:t>
          </a:r>
        </a:p>
        <a:p>
          <a:r>
            <a:rPr lang="it-IT" sz="1100" baseline="0"/>
            <a:t>From a general perspective, one of the reason why the results might be negative could be related to the illiquidity of the asset. This would imply unreliability of the values of the market such as current option prices. Nonetheless the asset we have considered does not have a liquidity problem since is one of the most actively traded in the world.</a:t>
          </a:r>
        </a:p>
        <a:p>
          <a:r>
            <a:rPr lang="it-IT" sz="1100" baseline="0"/>
            <a:t>Another aspect to take into consideration are the direct implications of a negative result. A negative dividends could be signaling the presence of risk-free profit opportunity and an unfair market. Price incosistencies between the prices and mispricing in the contracts implies that the dividends might end up being be negative. This is significantly evident for the case of our analysis, which exploits the put-call parity. This method is based on the assumption that calls and puts with the same strike and maturity are consistently priced, if there is a mismatch in the price of one of the two, the dividend extracted will reflect this discrepancy.</a:t>
          </a:r>
        </a:p>
        <a:p>
          <a:r>
            <a:rPr lang="it-IT" sz="1100" baseline="0"/>
            <a:t>Ultimately it is important to mention that the formulas were formulated for European option, since the asset we are working on have American option, where early exercise is possible, </a:t>
          </a:r>
          <a:r>
            <a:rPr lang="it-IT"/>
            <a:t>this may introduce errors in the extracted values, especially for options with significant dividend payments.</a:t>
          </a:r>
        </a:p>
        <a:p>
          <a:r>
            <a:rPr lang="it-IT" sz="1100"/>
            <a:t>In</a:t>
          </a:r>
          <a:r>
            <a:rPr lang="it-IT" sz="1100" baseline="0"/>
            <a:t> conclusion the analysis has been satisfactory, the application of the Put-Call parity model has resulted in some contrasting results that reflected the environment we are working in.</a:t>
          </a:r>
        </a:p>
        <a:p>
          <a:endParaRPr lang="it-I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268943</xdr:colOff>
      <xdr:row>21</xdr:row>
      <xdr:rowOff>190499</xdr:rowOff>
    </xdr:from>
    <xdr:to>
      <xdr:col>8</xdr:col>
      <xdr:colOff>579645</xdr:colOff>
      <xdr:row>35</xdr:row>
      <xdr:rowOff>13318</xdr:rowOff>
    </xdr:to>
    <xdr:graphicFrame macro="">
      <xdr:nvGraphicFramePr>
        <xdr:cNvPr id="2" name="Grafico 1">
          <a:extLst>
            <a:ext uri="{FF2B5EF4-FFF2-40B4-BE49-F238E27FC236}">
              <a16:creationId xmlns:a16="http://schemas.microsoft.com/office/drawing/2014/main" id="{F76E705F-8138-875E-222F-72BDCF09C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268942</xdr:colOff>
      <xdr:row>36</xdr:row>
      <xdr:rowOff>78442</xdr:rowOff>
    </xdr:from>
    <xdr:to>
      <xdr:col>8</xdr:col>
      <xdr:colOff>564262</xdr:colOff>
      <xdr:row>48</xdr:row>
      <xdr:rowOff>40338</xdr:rowOff>
    </xdr:to>
    <xdr:graphicFrame macro="">
      <xdr:nvGraphicFramePr>
        <xdr:cNvPr id="12" name="Grafico 11">
          <a:extLst>
            <a:ext uri="{FF2B5EF4-FFF2-40B4-BE49-F238E27FC236}">
              <a16:creationId xmlns:a16="http://schemas.microsoft.com/office/drawing/2014/main" id="{6F78F7C4-7C5F-40A9-8977-3476B8857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514350</xdr:colOff>
      <xdr:row>143</xdr:row>
      <xdr:rowOff>95250</xdr:rowOff>
    </xdr:from>
    <xdr:to>
      <xdr:col>9</xdr:col>
      <xdr:colOff>133350</xdr:colOff>
      <xdr:row>157</xdr:row>
      <xdr:rowOff>171450</xdr:rowOff>
    </xdr:to>
    <xdr:graphicFrame macro="">
      <xdr:nvGraphicFramePr>
        <xdr:cNvPr id="13" name="Grafico 12">
          <a:extLst>
            <a:ext uri="{FF2B5EF4-FFF2-40B4-BE49-F238E27FC236}">
              <a16:creationId xmlns:a16="http://schemas.microsoft.com/office/drawing/2014/main" id="{1D0F5160-C579-4D9A-8E9B-57EAA50D1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438150</xdr:colOff>
      <xdr:row>143</xdr:row>
      <xdr:rowOff>66675</xdr:rowOff>
    </xdr:from>
    <xdr:to>
      <xdr:col>18</xdr:col>
      <xdr:colOff>142875</xdr:colOff>
      <xdr:row>157</xdr:row>
      <xdr:rowOff>161925</xdr:rowOff>
    </xdr:to>
    <xdr:graphicFrame macro="">
      <xdr:nvGraphicFramePr>
        <xdr:cNvPr id="14" name="Grafico 13">
          <a:extLst>
            <a:ext uri="{FF2B5EF4-FFF2-40B4-BE49-F238E27FC236}">
              <a16:creationId xmlns:a16="http://schemas.microsoft.com/office/drawing/2014/main" id="{EC77E67D-E535-4E25-8FFB-003B555DA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161</xdr:row>
      <xdr:rowOff>0</xdr:rowOff>
    </xdr:from>
    <xdr:to>
      <xdr:col>9</xdr:col>
      <xdr:colOff>276225</xdr:colOff>
      <xdr:row>175</xdr:row>
      <xdr:rowOff>95250</xdr:rowOff>
    </xdr:to>
    <xdr:graphicFrame macro="">
      <xdr:nvGraphicFramePr>
        <xdr:cNvPr id="17" name="Grafico 16">
          <a:extLst>
            <a:ext uri="{FF2B5EF4-FFF2-40B4-BE49-F238E27FC236}">
              <a16:creationId xmlns:a16="http://schemas.microsoft.com/office/drawing/2014/main" id="{C57282E7-F6EC-4F57-8434-3F063DDC8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6B90A1-8CDA-49FB-98D6-ADB5C784C888}" name="Tabella1" displayName="Tabella1" ref="AL7:AO11" totalsRowShown="0" headerRowDxfId="3">
  <autoFilter ref="AL7:AO11" xr:uid="{1B6B90A1-8CDA-49FB-98D6-ADB5C784C888}"/>
  <tableColumns count="4">
    <tableColumn id="1" xr3:uid="{60E06F90-729D-4604-AEFF-68D4B9C351D6}" name=" Maturity (T)"/>
    <tableColumn id="2" xr3:uid="{B2D715DC-5C78-440A-8498-2523A9F14BD0}" name="Discount Factor (D)" dataDxfId="2"/>
    <tableColumn id="3" xr3:uid="{D3E8A1F2-084C-40E0-8F50-89A11CEF9165}" name="Forward Price (F(0,T))" dataDxfId="1"/>
    <tableColumn id="4" xr3:uid="{F580D745-23B3-401A-B051-A29DC1DD57BC}" name="Implied Dividend (Div)"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itmo.com/extracting-high-precision-implied-dividend-and-interest-rate-term-structures-from-option-price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researchgate.net/profile/Dietmar-Leisen-2/publication/227603938_Binomial_Models_for_Option_Valuation-Examining_and_Improving_Convergence/links/00b49532955e5ac4cb000000/Binomial-Models-for-Option-Valuation-Examining-and-Improving-Convergence.pdf?origin=publication_detai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D45"/>
  <sheetViews>
    <sheetView zoomScale="85" zoomScaleNormal="85" workbookViewId="0">
      <selection activeCell="E33" sqref="E33"/>
    </sheetView>
  </sheetViews>
  <sheetFormatPr defaultColWidth="8.85546875" defaultRowHeight="15" x14ac:dyDescent="0.25"/>
  <sheetData>
    <row r="1" spans="2:3" x14ac:dyDescent="0.25">
      <c r="B1" t="s">
        <v>0</v>
      </c>
    </row>
    <row r="2" spans="2:3" x14ac:dyDescent="0.25">
      <c r="C2" t="s">
        <v>1</v>
      </c>
    </row>
    <row r="4" spans="2:3" x14ac:dyDescent="0.25">
      <c r="B4" t="s">
        <v>2</v>
      </c>
      <c r="C4" t="s">
        <v>3</v>
      </c>
    </row>
    <row r="5" spans="2:3" x14ac:dyDescent="0.25">
      <c r="C5" t="s">
        <v>4</v>
      </c>
    </row>
    <row r="7" spans="2:3" x14ac:dyDescent="0.25">
      <c r="B7" t="s">
        <v>5</v>
      </c>
    </row>
    <row r="9" spans="2:3" x14ac:dyDescent="0.25">
      <c r="B9" t="s">
        <v>6</v>
      </c>
    </row>
    <row r="10" spans="2:3" x14ac:dyDescent="0.25">
      <c r="B10" t="s">
        <v>7</v>
      </c>
    </row>
    <row r="16" spans="2:3" x14ac:dyDescent="0.25">
      <c r="B16" t="s">
        <v>8</v>
      </c>
    </row>
    <row r="18" spans="2:4" x14ac:dyDescent="0.25">
      <c r="B18" t="s">
        <v>9</v>
      </c>
      <c r="C18" s="1" t="s">
        <v>10</v>
      </c>
      <c r="D18" s="1" t="s">
        <v>11</v>
      </c>
    </row>
    <row r="20" spans="2:4" x14ac:dyDescent="0.25">
      <c r="B20" t="s">
        <v>12</v>
      </c>
      <c r="C20">
        <v>0</v>
      </c>
      <c r="D20" s="1" t="s">
        <v>13</v>
      </c>
    </row>
    <row r="21" spans="2:4" x14ac:dyDescent="0.25">
      <c r="B21" t="s">
        <v>14</v>
      </c>
      <c r="C21" t="s">
        <v>15</v>
      </c>
      <c r="D21" t="s">
        <v>16</v>
      </c>
    </row>
    <row r="22" spans="2:4" x14ac:dyDescent="0.25">
      <c r="B22" t="s">
        <v>17</v>
      </c>
      <c r="C22" t="s">
        <v>18</v>
      </c>
      <c r="D22" s="1" t="s">
        <v>19</v>
      </c>
    </row>
    <row r="24" spans="2:4" x14ac:dyDescent="0.25">
      <c r="B24" t="s">
        <v>20</v>
      </c>
      <c r="C24" t="s">
        <v>21</v>
      </c>
      <c r="D24">
        <v>0</v>
      </c>
    </row>
    <row r="26" spans="2:4" x14ac:dyDescent="0.25">
      <c r="C26" t="s">
        <v>22</v>
      </c>
    </row>
    <row r="28" spans="2:4" x14ac:dyDescent="0.25">
      <c r="B28" t="s">
        <v>23</v>
      </c>
    </row>
    <row r="29" spans="2:4" x14ac:dyDescent="0.25">
      <c r="B29" t="s">
        <v>24</v>
      </c>
      <c r="C29" t="s">
        <v>25</v>
      </c>
    </row>
    <row r="30" spans="2:4" x14ac:dyDescent="0.25">
      <c r="C30" t="s">
        <v>26</v>
      </c>
    </row>
    <row r="31" spans="2:4" x14ac:dyDescent="0.25">
      <c r="C31" t="s">
        <v>27</v>
      </c>
    </row>
    <row r="35" spans="1:2" x14ac:dyDescent="0.25">
      <c r="A35" t="s">
        <v>28</v>
      </c>
    </row>
    <row r="36" spans="1:2" x14ac:dyDescent="0.25">
      <c r="A36" t="s">
        <v>29</v>
      </c>
      <c r="B36" t="s">
        <v>54</v>
      </c>
    </row>
    <row r="37" spans="1:2" x14ac:dyDescent="0.25">
      <c r="A37" t="s">
        <v>30</v>
      </c>
      <c r="B37" t="s">
        <v>56</v>
      </c>
    </row>
    <row r="38" spans="1:2" x14ac:dyDescent="0.25">
      <c r="A38" t="s">
        <v>31</v>
      </c>
      <c r="B38" t="s">
        <v>32</v>
      </c>
    </row>
    <row r="39" spans="1:2" x14ac:dyDescent="0.25">
      <c r="A39" t="s">
        <v>33</v>
      </c>
      <c r="B39" t="s">
        <v>37</v>
      </c>
    </row>
    <row r="40" spans="1:2" x14ac:dyDescent="0.25">
      <c r="A40" t="s">
        <v>34</v>
      </c>
      <c r="B40" t="s">
        <v>52</v>
      </c>
    </row>
    <row r="41" spans="1:2" x14ac:dyDescent="0.25">
      <c r="A41" t="s">
        <v>35</v>
      </c>
      <c r="B41" t="s">
        <v>53</v>
      </c>
    </row>
    <row r="44" spans="1:2" x14ac:dyDescent="0.25">
      <c r="A44" s="2" t="s">
        <v>50</v>
      </c>
    </row>
    <row r="45" spans="1:2" x14ac:dyDescent="0.25">
      <c r="A45" t="s">
        <v>51</v>
      </c>
    </row>
  </sheetData>
  <hyperlinks>
    <hyperlink ref="A44"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3238-3575-4E27-BD18-9342265406F5}">
  <sheetPr codeName="Foglio2"/>
  <dimension ref="B4:AO101"/>
  <sheetViews>
    <sheetView topLeftCell="A12" zoomScale="25" zoomScaleNormal="25" workbookViewId="0">
      <selection activeCell="AN38" sqref="AN38"/>
    </sheetView>
  </sheetViews>
  <sheetFormatPr defaultRowHeight="15" x14ac:dyDescent="0.25"/>
  <cols>
    <col min="6" max="6" width="9.140625" customWidth="1"/>
    <col min="38" max="38" width="21.140625" customWidth="1"/>
    <col min="39" max="39" width="21.28515625" customWidth="1"/>
    <col min="40" max="41" width="21.42578125" customWidth="1"/>
    <col min="42" max="44" width="10.7109375" customWidth="1"/>
  </cols>
  <sheetData>
    <row r="4" spans="2:41" x14ac:dyDescent="0.25">
      <c r="K4" t="s">
        <v>111</v>
      </c>
    </row>
    <row r="5" spans="2:41" x14ac:dyDescent="0.25">
      <c r="K5" t="s">
        <v>112</v>
      </c>
      <c r="AL5" t="s">
        <v>115</v>
      </c>
    </row>
    <row r="7" spans="2:41" x14ac:dyDescent="0.25">
      <c r="K7" s="5" t="s">
        <v>30</v>
      </c>
      <c r="L7" s="5" t="s">
        <v>36</v>
      </c>
      <c r="M7" s="5"/>
      <c r="N7" s="5"/>
      <c r="O7" s="5"/>
      <c r="P7" s="5"/>
      <c r="Q7" s="5"/>
      <c r="R7" s="5"/>
      <c r="S7" s="5"/>
      <c r="T7" s="5" t="s">
        <v>30</v>
      </c>
      <c r="U7" s="5" t="s">
        <v>36</v>
      </c>
      <c r="V7" s="5"/>
      <c r="W7" s="5"/>
      <c r="X7" s="5"/>
      <c r="Y7" s="5"/>
      <c r="Z7" s="5"/>
      <c r="AA7" s="5"/>
      <c r="AB7" s="5"/>
      <c r="AC7" s="5" t="s">
        <v>30</v>
      </c>
      <c r="AD7" s="5" t="s">
        <v>36</v>
      </c>
      <c r="AE7" s="5"/>
      <c r="AF7" s="5"/>
      <c r="AG7" s="5"/>
      <c r="AH7" s="5"/>
      <c r="AI7" s="5"/>
      <c r="AJ7" s="5"/>
      <c r="AK7" s="5"/>
      <c r="AL7" t="s">
        <v>120</v>
      </c>
      <c r="AM7" t="s">
        <v>116</v>
      </c>
      <c r="AN7" t="s">
        <v>117</v>
      </c>
      <c r="AO7" t="s">
        <v>118</v>
      </c>
    </row>
    <row r="8" spans="2:41" x14ac:dyDescent="0.25">
      <c r="AL8" t="s">
        <v>121</v>
      </c>
      <c r="AM8" s="7">
        <v>1.0028999999999999</v>
      </c>
      <c r="AN8" s="8">
        <v>109.27420480606241</v>
      </c>
      <c r="AO8" s="7">
        <v>0.30800678033703832</v>
      </c>
    </row>
    <row r="9" spans="2:41" x14ac:dyDescent="0.25">
      <c r="K9" t="s">
        <v>65</v>
      </c>
      <c r="M9">
        <v>3</v>
      </c>
      <c r="P9" t="s">
        <v>66</v>
      </c>
      <c r="Q9">
        <f>M9/12</f>
        <v>0.25</v>
      </c>
      <c r="T9" t="s">
        <v>65</v>
      </c>
      <c r="V9">
        <v>6</v>
      </c>
      <c r="Y9" t="s">
        <v>66</v>
      </c>
      <c r="Z9">
        <f>V9/12</f>
        <v>0.5</v>
      </c>
      <c r="AC9" t="s">
        <v>65</v>
      </c>
      <c r="AE9">
        <v>12</v>
      </c>
      <c r="AH9" t="s">
        <v>66</v>
      </c>
      <c r="AI9">
        <f>AE9/12</f>
        <v>1</v>
      </c>
      <c r="AL9" t="s">
        <v>122</v>
      </c>
      <c r="AM9" s="7">
        <v>1.0017</v>
      </c>
      <c r="AN9" s="8">
        <v>111.4224925554954</v>
      </c>
      <c r="AO9" s="7">
        <v>-1.7158737141310212</v>
      </c>
    </row>
    <row r="10" spans="2:41" x14ac:dyDescent="0.25">
      <c r="AL10" t="s">
        <v>123</v>
      </c>
      <c r="AM10" s="7">
        <v>0.99234999999999995</v>
      </c>
      <c r="AN10" s="8">
        <v>112.34292336373255</v>
      </c>
      <c r="AO10" s="7">
        <v>-1.5957071597722461</v>
      </c>
    </row>
    <row r="11" spans="2:41" x14ac:dyDescent="0.25">
      <c r="N11" t="s">
        <v>59</v>
      </c>
      <c r="O11" t="s">
        <v>67</v>
      </c>
      <c r="P11" t="s">
        <v>61</v>
      </c>
      <c r="Q11" t="s">
        <v>62</v>
      </c>
      <c r="W11" t="s">
        <v>59</v>
      </c>
      <c r="X11" t="s">
        <v>67</v>
      </c>
      <c r="Y11" t="s">
        <v>61</v>
      </c>
      <c r="Z11" t="s">
        <v>62</v>
      </c>
      <c r="AF11" t="s">
        <v>59</v>
      </c>
      <c r="AG11" t="s">
        <v>67</v>
      </c>
      <c r="AH11" t="s">
        <v>61</v>
      </c>
      <c r="AI11" t="s">
        <v>62</v>
      </c>
      <c r="AL11" t="s">
        <v>124</v>
      </c>
      <c r="AM11" s="7">
        <v>0.98404545454545456</v>
      </c>
      <c r="AN11" s="8">
        <v>114.54755415954548</v>
      </c>
      <c r="AO11" s="7">
        <v>-2.8657212804286587</v>
      </c>
    </row>
    <row r="12" spans="2:41" x14ac:dyDescent="0.25">
      <c r="K12" t="s">
        <v>57</v>
      </c>
      <c r="M12" t="s">
        <v>63</v>
      </c>
      <c r="N12">
        <v>5</v>
      </c>
      <c r="O12">
        <v>111.89</v>
      </c>
      <c r="P12">
        <v>105</v>
      </c>
      <c r="Q12">
        <v>105.5</v>
      </c>
      <c r="T12" t="s">
        <v>57</v>
      </c>
      <c r="V12" t="s">
        <v>63</v>
      </c>
      <c r="W12">
        <v>60</v>
      </c>
      <c r="X12">
        <v>50</v>
      </c>
      <c r="Y12">
        <v>52.3</v>
      </c>
      <c r="Z12">
        <v>52.55</v>
      </c>
      <c r="AC12" t="s">
        <v>57</v>
      </c>
      <c r="AE12" t="s">
        <v>63</v>
      </c>
      <c r="AF12">
        <v>60</v>
      </c>
      <c r="AG12">
        <v>52.75</v>
      </c>
      <c r="AH12">
        <v>54.9</v>
      </c>
      <c r="AI12">
        <v>55.3</v>
      </c>
    </row>
    <row r="13" spans="2:41" x14ac:dyDescent="0.25">
      <c r="K13" t="s">
        <v>68</v>
      </c>
      <c r="M13" t="s">
        <v>64</v>
      </c>
      <c r="N13">
        <v>300</v>
      </c>
      <c r="O13">
        <v>0.08</v>
      </c>
      <c r="P13">
        <v>0.04</v>
      </c>
      <c r="Q13">
        <v>0.06</v>
      </c>
      <c r="T13" t="s">
        <v>68</v>
      </c>
      <c r="V13" t="s">
        <v>64</v>
      </c>
      <c r="W13">
        <v>160</v>
      </c>
      <c r="X13">
        <v>3.45</v>
      </c>
      <c r="Y13">
        <v>3.35</v>
      </c>
      <c r="Z13">
        <v>3.4</v>
      </c>
      <c r="AC13" t="s">
        <v>68</v>
      </c>
      <c r="AE13" t="s">
        <v>64</v>
      </c>
      <c r="AF13">
        <v>170</v>
      </c>
      <c r="AG13">
        <v>6.75</v>
      </c>
      <c r="AH13">
        <v>6.6</v>
      </c>
      <c r="AI13">
        <v>6.7</v>
      </c>
    </row>
    <row r="14" spans="2:41" x14ac:dyDescent="0.25">
      <c r="K14" t="s">
        <v>69</v>
      </c>
      <c r="M14" t="s">
        <v>63</v>
      </c>
      <c r="N14">
        <v>5</v>
      </c>
      <c r="O14">
        <v>0.02</v>
      </c>
      <c r="P14">
        <v>0</v>
      </c>
      <c r="Q14">
        <v>0.01</v>
      </c>
      <c r="T14" t="s">
        <v>69</v>
      </c>
      <c r="V14" t="s">
        <v>63</v>
      </c>
      <c r="W14">
        <v>60</v>
      </c>
      <c r="X14">
        <v>1.06</v>
      </c>
      <c r="Y14">
        <v>0.98</v>
      </c>
      <c r="Z14">
        <v>1</v>
      </c>
      <c r="AC14" t="s">
        <v>69</v>
      </c>
      <c r="AE14" t="s">
        <v>63</v>
      </c>
      <c r="AF14">
        <v>60</v>
      </c>
      <c r="AG14">
        <v>2.15</v>
      </c>
      <c r="AH14">
        <v>2.14</v>
      </c>
      <c r="AI14">
        <v>2.17</v>
      </c>
    </row>
    <row r="15" spans="2:41" x14ac:dyDescent="0.25">
      <c r="B15" s="5" t="s">
        <v>29</v>
      </c>
      <c r="C15" s="5" t="s">
        <v>70</v>
      </c>
      <c r="D15" s="5"/>
      <c r="E15" s="5"/>
      <c r="F15" s="5"/>
      <c r="G15" s="5"/>
      <c r="H15" s="5"/>
      <c r="I15" s="5"/>
      <c r="J15" s="5"/>
      <c r="K15" t="s">
        <v>58</v>
      </c>
      <c r="M15" t="s">
        <v>64</v>
      </c>
      <c r="N15">
        <v>300</v>
      </c>
      <c r="O15">
        <v>173.35</v>
      </c>
      <c r="P15">
        <v>189.65</v>
      </c>
      <c r="Q15">
        <v>191</v>
      </c>
      <c r="T15" t="s">
        <v>58</v>
      </c>
      <c r="V15" t="s">
        <v>64</v>
      </c>
      <c r="W15">
        <v>160</v>
      </c>
      <c r="X15">
        <v>51.59</v>
      </c>
      <c r="Y15">
        <v>50.9</v>
      </c>
      <c r="Z15">
        <v>51.45</v>
      </c>
      <c r="AC15" t="s">
        <v>58</v>
      </c>
      <c r="AE15" t="s">
        <v>64</v>
      </c>
      <c r="AF15">
        <v>170</v>
      </c>
      <c r="AG15">
        <v>64.099999999999994</v>
      </c>
      <c r="AH15">
        <v>61.65</v>
      </c>
      <c r="AI15">
        <v>62.25</v>
      </c>
    </row>
    <row r="17" spans="2:41" x14ac:dyDescent="0.25">
      <c r="B17" t="s">
        <v>139</v>
      </c>
      <c r="K17" s="5" t="s">
        <v>31</v>
      </c>
      <c r="L17" s="5" t="s">
        <v>32</v>
      </c>
      <c r="M17" s="5"/>
      <c r="N17" s="5"/>
      <c r="O17" s="5"/>
      <c r="P17" s="5"/>
      <c r="Q17" s="5"/>
      <c r="R17" s="5"/>
      <c r="S17" s="5"/>
      <c r="T17" s="5" t="s">
        <v>31</v>
      </c>
      <c r="U17" s="5" t="s">
        <v>32</v>
      </c>
      <c r="V17" s="5"/>
      <c r="W17" s="5"/>
      <c r="X17" s="5"/>
      <c r="Y17" s="5"/>
      <c r="Z17" s="5"/>
      <c r="AA17" s="5"/>
      <c r="AB17" s="5"/>
      <c r="AC17" s="5" t="s">
        <v>31</v>
      </c>
      <c r="AD17" s="5" t="s">
        <v>32</v>
      </c>
      <c r="AE17" s="5"/>
      <c r="AF17" s="5"/>
      <c r="AG17" s="5"/>
      <c r="AH17" s="5"/>
      <c r="AI17" s="5"/>
      <c r="AJ17" s="5"/>
      <c r="AK17" s="5"/>
    </row>
    <row r="18" spans="2:41" x14ac:dyDescent="0.25">
      <c r="B18" t="s">
        <v>140</v>
      </c>
    </row>
    <row r="19" spans="2:41" x14ac:dyDescent="0.25">
      <c r="B19" t="s">
        <v>141</v>
      </c>
      <c r="M19" t="s">
        <v>71</v>
      </c>
      <c r="N19">
        <f>(Q12+P12)/2</f>
        <v>105.25</v>
      </c>
      <c r="O19" s="3"/>
      <c r="P19" t="s">
        <v>73</v>
      </c>
      <c r="Q19">
        <f>(Q14+P14)/2</f>
        <v>5.0000000000000001E-3</v>
      </c>
      <c r="V19" t="s">
        <v>71</v>
      </c>
      <c r="W19">
        <f>(Z12+Y12)/2</f>
        <v>52.424999999999997</v>
      </c>
      <c r="Y19" t="s">
        <v>73</v>
      </c>
      <c r="Z19">
        <f>(Z14+Y14)/2</f>
        <v>0.99</v>
      </c>
      <c r="AE19" t="s">
        <v>71</v>
      </c>
      <c r="AF19">
        <f>(AI12+AH12)/2</f>
        <v>55.099999999999994</v>
      </c>
      <c r="AH19" t="s">
        <v>73</v>
      </c>
      <c r="AI19">
        <f>(AI14+AH14)/2</f>
        <v>2.1550000000000002</v>
      </c>
    </row>
    <row r="20" spans="2:41" x14ac:dyDescent="0.25">
      <c r="B20" t="s">
        <v>142</v>
      </c>
      <c r="M20" t="s">
        <v>72</v>
      </c>
      <c r="N20">
        <f>(Q13+P13)/2</f>
        <v>0.05</v>
      </c>
      <c r="P20" t="s">
        <v>74</v>
      </c>
      <c r="Q20">
        <f>(Q15+P15)/2</f>
        <v>190.32499999999999</v>
      </c>
      <c r="V20" t="s">
        <v>72</v>
      </c>
      <c r="W20">
        <f>(Z13+Y13)/2</f>
        <v>3.375</v>
      </c>
      <c r="Y20" t="s">
        <v>74</v>
      </c>
      <c r="Z20">
        <f>(Z15+Y15)/2</f>
        <v>51.174999999999997</v>
      </c>
      <c r="AE20" t="s">
        <v>72</v>
      </c>
      <c r="AF20">
        <f>(AI13+AH13)/2</f>
        <v>6.65</v>
      </c>
      <c r="AH20" t="s">
        <v>74</v>
      </c>
      <c r="AI20">
        <f>(AI15+AH15)/2</f>
        <v>61.95</v>
      </c>
    </row>
    <row r="21" spans="2:41" x14ac:dyDescent="0.25">
      <c r="AO21" s="3"/>
    </row>
    <row r="22" spans="2:41" x14ac:dyDescent="0.25">
      <c r="M22" s="6" t="s">
        <v>75</v>
      </c>
      <c r="N22" s="6"/>
      <c r="O22" s="6">
        <f>(N19-N20+Q20-Q19)/(N15-N12)</f>
        <v>1.0017627118644068</v>
      </c>
      <c r="V22" s="6" t="s">
        <v>75</v>
      </c>
      <c r="W22" s="6"/>
      <c r="X22" s="6">
        <f>(W19-W20+Z20-Z19)/(W15-W12)</f>
        <v>0.99234999999999995</v>
      </c>
      <c r="AE22" s="6" t="s">
        <v>75</v>
      </c>
      <c r="AF22" s="6"/>
      <c r="AG22" s="6">
        <f>(AF19-AF20+AI20-AI19)/(AF15-AF12)</f>
        <v>0.98404545454545456</v>
      </c>
    </row>
    <row r="23" spans="2:41" x14ac:dyDescent="0.25">
      <c r="B23" s="5" t="s">
        <v>30</v>
      </c>
      <c r="C23" s="5" t="s">
        <v>36</v>
      </c>
      <c r="D23" s="5"/>
      <c r="E23" s="5"/>
      <c r="F23" s="5"/>
      <c r="G23" s="5"/>
      <c r="H23" s="5"/>
      <c r="I23" s="5"/>
      <c r="J23" s="5"/>
    </row>
    <row r="25" spans="2:41" x14ac:dyDescent="0.25">
      <c r="B25" t="s">
        <v>65</v>
      </c>
      <c r="D25">
        <v>1</v>
      </c>
      <c r="F25" t="s">
        <v>66</v>
      </c>
      <c r="G25">
        <f>D25/12</f>
        <v>8.3333333333333329E-2</v>
      </c>
      <c r="K25" s="5" t="s">
        <v>33</v>
      </c>
      <c r="L25" s="5" t="s">
        <v>102</v>
      </c>
      <c r="M25" s="5"/>
      <c r="N25" s="5"/>
      <c r="O25" s="5"/>
      <c r="P25" s="5"/>
      <c r="Q25" s="5"/>
      <c r="R25" s="5"/>
      <c r="S25" s="5"/>
      <c r="T25" s="5" t="s">
        <v>33</v>
      </c>
      <c r="U25" s="5" t="s">
        <v>102</v>
      </c>
      <c r="V25" s="5"/>
      <c r="W25" s="5"/>
      <c r="X25" s="5"/>
      <c r="Y25" s="5"/>
      <c r="Z25" s="5"/>
      <c r="AA25" s="5"/>
      <c r="AB25" s="5"/>
      <c r="AC25" s="5" t="s">
        <v>33</v>
      </c>
      <c r="AD25" s="5" t="s">
        <v>113</v>
      </c>
      <c r="AE25" s="5"/>
      <c r="AF25" s="5"/>
      <c r="AG25" s="5"/>
      <c r="AH25" s="5"/>
      <c r="AI25" s="5"/>
      <c r="AJ25" s="5"/>
      <c r="AK25" s="5"/>
    </row>
    <row r="26" spans="2:41" x14ac:dyDescent="0.25">
      <c r="K26" s="5"/>
      <c r="L26" s="5" t="s">
        <v>103</v>
      </c>
      <c r="M26" s="5"/>
      <c r="N26" s="5"/>
      <c r="O26" s="5"/>
      <c r="P26" s="5"/>
      <c r="Q26" s="5"/>
      <c r="R26" s="5"/>
      <c r="S26" s="5"/>
      <c r="T26" s="5"/>
      <c r="U26" s="5" t="s">
        <v>103</v>
      </c>
      <c r="V26" s="5"/>
      <c r="W26" s="5"/>
      <c r="X26" s="5"/>
      <c r="Y26" s="5"/>
      <c r="Z26" s="5"/>
      <c r="AA26" s="5"/>
      <c r="AB26" s="5"/>
      <c r="AC26" s="5"/>
      <c r="AD26" s="5" t="s">
        <v>114</v>
      </c>
      <c r="AE26" s="5"/>
      <c r="AF26" s="5"/>
      <c r="AG26" s="5"/>
      <c r="AH26" s="5"/>
      <c r="AI26" s="5"/>
      <c r="AJ26" s="5"/>
      <c r="AK26" s="5"/>
    </row>
    <row r="28" spans="2:41" x14ac:dyDescent="0.25">
      <c r="B28" t="s">
        <v>98</v>
      </c>
      <c r="M28" t="s">
        <v>59</v>
      </c>
      <c r="N28" t="s">
        <v>67</v>
      </c>
      <c r="O28" t="s">
        <v>61</v>
      </c>
      <c r="P28" t="s">
        <v>62</v>
      </c>
      <c r="V28" t="s">
        <v>59</v>
      </c>
      <c r="W28" t="s">
        <v>67</v>
      </c>
      <c r="X28" t="s">
        <v>61</v>
      </c>
      <c r="Y28" t="s">
        <v>62</v>
      </c>
      <c r="AE28" t="s">
        <v>59</v>
      </c>
      <c r="AF28" t="s">
        <v>67</v>
      </c>
      <c r="AG28" t="s">
        <v>61</v>
      </c>
      <c r="AH28" t="s">
        <v>62</v>
      </c>
    </row>
    <row r="29" spans="2:41" x14ac:dyDescent="0.25">
      <c r="B29" t="s">
        <v>143</v>
      </c>
      <c r="K29" t="s">
        <v>77</v>
      </c>
      <c r="M29">
        <v>110</v>
      </c>
      <c r="N29">
        <v>12.13</v>
      </c>
      <c r="O29">
        <v>12</v>
      </c>
      <c r="P29">
        <v>12.1</v>
      </c>
      <c r="R29" t="s">
        <v>76</v>
      </c>
      <c r="S29">
        <f>(P29+O29)/2</f>
        <v>12.05</v>
      </c>
      <c r="T29" t="s">
        <v>77</v>
      </c>
      <c r="V29">
        <v>110</v>
      </c>
      <c r="W29">
        <v>16.75</v>
      </c>
      <c r="X29">
        <v>16.399999999999999</v>
      </c>
      <c r="Y29">
        <v>16.55</v>
      </c>
      <c r="AA29" t="s">
        <v>76</v>
      </c>
      <c r="AB29">
        <f>(Y29+X29)/2</f>
        <v>16.475000000000001</v>
      </c>
      <c r="AC29" t="s">
        <v>77</v>
      </c>
      <c r="AE29">
        <v>110</v>
      </c>
      <c r="AF29">
        <v>22.75</v>
      </c>
      <c r="AG29">
        <v>22.65</v>
      </c>
      <c r="AH29">
        <v>22.8</v>
      </c>
      <c r="AJ29" t="s">
        <v>76</v>
      </c>
      <c r="AK29">
        <f>(AH29+AG29)/2</f>
        <v>22.725000000000001</v>
      </c>
    </row>
    <row r="30" spans="2:41" x14ac:dyDescent="0.25">
      <c r="B30" t="s">
        <v>144</v>
      </c>
      <c r="K30" t="s">
        <v>78</v>
      </c>
      <c r="M30">
        <v>110</v>
      </c>
      <c r="N30">
        <v>10.42</v>
      </c>
      <c r="O30">
        <v>10.6</v>
      </c>
      <c r="P30">
        <v>10.65</v>
      </c>
      <c r="R30" t="s">
        <v>79</v>
      </c>
      <c r="S30">
        <f>(P30+O30)/2</f>
        <v>10.625</v>
      </c>
      <c r="T30" t="s">
        <v>78</v>
      </c>
      <c r="V30">
        <v>110</v>
      </c>
      <c r="W30">
        <v>14.6</v>
      </c>
      <c r="X30">
        <v>14.1</v>
      </c>
      <c r="Y30">
        <v>14.2</v>
      </c>
      <c r="AA30" t="s">
        <v>79</v>
      </c>
      <c r="AB30">
        <f>(Y30+X30)/2</f>
        <v>14.149999999999999</v>
      </c>
      <c r="AC30" t="s">
        <v>78</v>
      </c>
      <c r="AE30">
        <v>110</v>
      </c>
      <c r="AF30">
        <v>18.28</v>
      </c>
      <c r="AG30">
        <v>18.2</v>
      </c>
      <c r="AH30">
        <v>18.3</v>
      </c>
      <c r="AJ30" t="s">
        <v>79</v>
      </c>
      <c r="AK30">
        <f>(AH30+AG30)/2</f>
        <v>18.25</v>
      </c>
    </row>
    <row r="31" spans="2:41" x14ac:dyDescent="0.25">
      <c r="B31" t="s">
        <v>99</v>
      </c>
    </row>
    <row r="32" spans="2:41" x14ac:dyDescent="0.25">
      <c r="L32" t="s">
        <v>81</v>
      </c>
      <c r="N32">
        <v>109.9</v>
      </c>
      <c r="U32" t="s">
        <v>81</v>
      </c>
      <c r="W32">
        <v>109.9</v>
      </c>
      <c r="Y32" s="3"/>
      <c r="AD32" t="s">
        <v>81</v>
      </c>
      <c r="AF32">
        <v>109.9</v>
      </c>
    </row>
    <row r="33" spans="2:35" x14ac:dyDescent="0.25">
      <c r="E33" t="s">
        <v>59</v>
      </c>
      <c r="F33" t="s">
        <v>60</v>
      </c>
      <c r="G33" t="s">
        <v>61</v>
      </c>
      <c r="H33" t="s">
        <v>62</v>
      </c>
    </row>
    <row r="34" spans="2:35" x14ac:dyDescent="0.25">
      <c r="B34" t="s">
        <v>57</v>
      </c>
      <c r="D34" t="s">
        <v>63</v>
      </c>
      <c r="E34">
        <v>70</v>
      </c>
      <c r="F34">
        <v>38.35</v>
      </c>
      <c r="G34">
        <v>39.15</v>
      </c>
      <c r="H34">
        <v>39.549999999999997</v>
      </c>
      <c r="L34" s="6" t="s">
        <v>80</v>
      </c>
      <c r="M34" s="6">
        <f>(S29-S30)/O22 +M29</f>
        <v>111.4224925554954</v>
      </c>
      <c r="P34" s="6" t="s">
        <v>119</v>
      </c>
      <c r="Q34" s="6">
        <f>N32/O22  -M34</f>
        <v>-1.7158737141310212</v>
      </c>
      <c r="U34" s="6" t="s">
        <v>80</v>
      </c>
      <c r="V34" s="6">
        <f>(AB29-AB30)/X22 +V29</f>
        <v>112.34292336373255</v>
      </c>
      <c r="Y34" s="6" t="s">
        <v>119</v>
      </c>
      <c r="Z34" s="6">
        <f>W32/X22  -V34</f>
        <v>-1.5957071597722461</v>
      </c>
      <c r="AD34" s="6" t="s">
        <v>80</v>
      </c>
      <c r="AE34" s="6">
        <f>(AK29-AK30)/AG22 +AE29</f>
        <v>114.54755415954548</v>
      </c>
      <c r="AH34" s="6" t="s">
        <v>119</v>
      </c>
      <c r="AI34" s="6">
        <f>AF32/AG22  -AE34</f>
        <v>-2.8657212804286587</v>
      </c>
    </row>
    <row r="35" spans="2:35" x14ac:dyDescent="0.25">
      <c r="B35" t="s">
        <v>68</v>
      </c>
      <c r="D35" t="s">
        <v>64</v>
      </c>
      <c r="E35">
        <v>170</v>
      </c>
      <c r="F35">
        <v>0.02</v>
      </c>
      <c r="G35">
        <v>0.03</v>
      </c>
      <c r="H35">
        <v>0.04</v>
      </c>
    </row>
    <row r="36" spans="2:35" x14ac:dyDescent="0.25">
      <c r="B36" t="s">
        <v>69</v>
      </c>
      <c r="D36" t="s">
        <v>63</v>
      </c>
      <c r="E36">
        <v>70</v>
      </c>
      <c r="F36">
        <v>0.15</v>
      </c>
      <c r="G36">
        <v>0.14000000000000001</v>
      </c>
      <c r="H36">
        <v>0.16</v>
      </c>
    </row>
    <row r="37" spans="2:35" x14ac:dyDescent="0.25">
      <c r="B37" t="s">
        <v>58</v>
      </c>
      <c r="D37" t="s">
        <v>64</v>
      </c>
      <c r="E37">
        <v>170</v>
      </c>
      <c r="F37">
        <v>52</v>
      </c>
      <c r="G37">
        <v>60.85</v>
      </c>
      <c r="H37">
        <v>61.4</v>
      </c>
    </row>
    <row r="40" spans="2:35" x14ac:dyDescent="0.25">
      <c r="B40" s="5" t="s">
        <v>31</v>
      </c>
      <c r="C40" s="5" t="s">
        <v>32</v>
      </c>
      <c r="D40" s="5"/>
      <c r="E40" s="5"/>
      <c r="F40" s="5"/>
      <c r="G40" s="5"/>
      <c r="H40" s="5"/>
      <c r="I40" s="5"/>
      <c r="J40" s="5"/>
    </row>
    <row r="55" spans="2:9" x14ac:dyDescent="0.25">
      <c r="B55" t="s">
        <v>100</v>
      </c>
    </row>
    <row r="57" spans="2:9" x14ac:dyDescent="0.25">
      <c r="D57" t="s">
        <v>71</v>
      </c>
      <c r="E57">
        <f>(H34+G34)/2</f>
        <v>39.349999999999994</v>
      </c>
      <c r="G57" t="s">
        <v>73</v>
      </c>
      <c r="H57">
        <f>(H36+G36)/2</f>
        <v>0.15000000000000002</v>
      </c>
    </row>
    <row r="58" spans="2:9" x14ac:dyDescent="0.25">
      <c r="D58" t="s">
        <v>72</v>
      </c>
      <c r="E58">
        <f>(H35+G35)/2</f>
        <v>3.5000000000000003E-2</v>
      </c>
      <c r="G58" t="s">
        <v>74</v>
      </c>
      <c r="H58">
        <f>(H37+G37)/2</f>
        <v>61.125</v>
      </c>
    </row>
    <row r="60" spans="2:9" x14ac:dyDescent="0.25">
      <c r="B60" t="s">
        <v>101</v>
      </c>
    </row>
    <row r="61" spans="2:9" x14ac:dyDescent="0.25">
      <c r="G61" s="6" t="s">
        <v>75</v>
      </c>
      <c r="H61" s="6"/>
      <c r="I61" s="6">
        <f>(E57-E58+H58-H57)/(E37-E34)</f>
        <v>1.0028999999999999</v>
      </c>
    </row>
    <row r="70" spans="2:10" x14ac:dyDescent="0.25">
      <c r="B70" s="5" t="s">
        <v>33</v>
      </c>
      <c r="C70" s="5" t="s">
        <v>102</v>
      </c>
      <c r="D70" s="5"/>
      <c r="E70" s="5"/>
      <c r="F70" s="5"/>
      <c r="G70" s="5"/>
      <c r="H70" s="5"/>
      <c r="I70" s="5"/>
      <c r="J70" s="5"/>
    </row>
    <row r="71" spans="2:10" x14ac:dyDescent="0.25">
      <c r="B71" s="5"/>
      <c r="C71" s="5" t="s">
        <v>103</v>
      </c>
      <c r="D71" s="5"/>
      <c r="E71" s="5"/>
      <c r="F71" s="5"/>
      <c r="G71" s="5"/>
      <c r="H71" s="5"/>
      <c r="I71" s="5"/>
      <c r="J71" s="5"/>
    </row>
    <row r="85" spans="2:9" x14ac:dyDescent="0.25">
      <c r="D85" t="s">
        <v>59</v>
      </c>
      <c r="E85" t="s">
        <v>67</v>
      </c>
      <c r="F85" t="s">
        <v>61</v>
      </c>
      <c r="G85" t="s">
        <v>62</v>
      </c>
    </row>
    <row r="86" spans="2:9" x14ac:dyDescent="0.25">
      <c r="B86" t="s">
        <v>77</v>
      </c>
      <c r="D86">
        <v>109</v>
      </c>
      <c r="E86">
        <v>6.25</v>
      </c>
      <c r="F86">
        <v>6.05</v>
      </c>
      <c r="G86">
        <v>6.15</v>
      </c>
    </row>
    <row r="87" spans="2:9" x14ac:dyDescent="0.25">
      <c r="B87" t="s">
        <v>78</v>
      </c>
      <c r="D87">
        <v>109</v>
      </c>
      <c r="E87">
        <v>5.7</v>
      </c>
      <c r="F87">
        <v>5.8</v>
      </c>
      <c r="G87">
        <v>5.85</v>
      </c>
    </row>
    <row r="89" spans="2:9" x14ac:dyDescent="0.25">
      <c r="B89" t="s">
        <v>104</v>
      </c>
      <c r="H89" t="s">
        <v>76</v>
      </c>
      <c r="I89">
        <f>(G86+F86)/2</f>
        <v>6.1</v>
      </c>
    </row>
    <row r="90" spans="2:9" x14ac:dyDescent="0.25">
      <c r="B90" t="s">
        <v>105</v>
      </c>
      <c r="H90" t="s">
        <v>79</v>
      </c>
      <c r="I90">
        <f>(G87+F87)/2</f>
        <v>5.8249999999999993</v>
      </c>
    </row>
    <row r="92" spans="2:9" x14ac:dyDescent="0.25">
      <c r="B92" t="s">
        <v>106</v>
      </c>
      <c r="F92" s="6" t="s">
        <v>80</v>
      </c>
      <c r="G92" s="6">
        <f>(I89-I90)/I61 +D86</f>
        <v>109.27420480606241</v>
      </c>
    </row>
    <row r="93" spans="2:9" x14ac:dyDescent="0.25">
      <c r="B93" t="s">
        <v>107</v>
      </c>
    </row>
    <row r="95" spans="2:9" x14ac:dyDescent="0.25">
      <c r="B95" t="s">
        <v>108</v>
      </c>
    </row>
    <row r="96" spans="2:9" x14ac:dyDescent="0.25">
      <c r="B96" t="s">
        <v>109</v>
      </c>
      <c r="F96" t="s">
        <v>81</v>
      </c>
      <c r="H96">
        <v>109.9</v>
      </c>
    </row>
    <row r="98" spans="2:6" x14ac:dyDescent="0.25">
      <c r="E98" s="6" t="s">
        <v>119</v>
      </c>
      <c r="F98" s="6">
        <f>H96/I61  -G92</f>
        <v>0.30800678033703832</v>
      </c>
    </row>
    <row r="101" spans="2:6" x14ac:dyDescent="0.25">
      <c r="B101" t="s">
        <v>110</v>
      </c>
    </row>
  </sheetData>
  <phoneticPr fontId="2" type="noConversion"/>
  <pageMargins left="0.7" right="0.7" top="0.75" bottom="0.75" header="0.3" footer="0.3"/>
  <pageSetup paperSize="9" orientation="portrait" r:id="rId1"/>
  <rowBreaks count="1" manualBreakCount="1">
    <brk id="3" max="16383" man="1"/>
  </rowBreaks>
  <colBreaks count="1" manualBreakCount="1">
    <brk id="1" max="1048575" man="1"/>
  </colBreak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3"/>
  <dimension ref="A2:B12"/>
  <sheetViews>
    <sheetView workbookViewId="0">
      <selection activeCell="R5" sqref="R5"/>
    </sheetView>
  </sheetViews>
  <sheetFormatPr defaultColWidth="8.85546875" defaultRowHeight="15" x14ac:dyDescent="0.25"/>
  <sheetData>
    <row r="2" spans="1:2" x14ac:dyDescent="0.25">
      <c r="A2" t="s">
        <v>38</v>
      </c>
    </row>
    <row r="3" spans="1:2" x14ac:dyDescent="0.25">
      <c r="A3" t="s">
        <v>39</v>
      </c>
    </row>
    <row r="4" spans="1:2" x14ac:dyDescent="0.25">
      <c r="A4" t="s">
        <v>40</v>
      </c>
      <c r="B4" t="s">
        <v>41</v>
      </c>
    </row>
    <row r="5" spans="1:2" x14ac:dyDescent="0.25">
      <c r="A5" t="s">
        <v>29</v>
      </c>
      <c r="B5" t="s">
        <v>46</v>
      </c>
    </row>
    <row r="6" spans="1:2" x14ac:dyDescent="0.25">
      <c r="A6" t="s">
        <v>42</v>
      </c>
      <c r="B6" t="s">
        <v>43</v>
      </c>
    </row>
    <row r="7" spans="1:2" x14ac:dyDescent="0.25">
      <c r="A7" t="s">
        <v>44</v>
      </c>
      <c r="B7" t="s">
        <v>45</v>
      </c>
    </row>
    <row r="8" spans="1:2" x14ac:dyDescent="0.25">
      <c r="A8" t="s">
        <v>47</v>
      </c>
      <c r="B8" t="s">
        <v>55</v>
      </c>
    </row>
    <row r="11" spans="1:2" x14ac:dyDescent="0.25">
      <c r="A11" t="s">
        <v>48</v>
      </c>
    </row>
    <row r="12" spans="1:2" x14ac:dyDescent="0.25">
      <c r="A12" s="2" t="s">
        <v>49</v>
      </c>
    </row>
  </sheetData>
  <hyperlinks>
    <hyperlink ref="A12" r:id="rId1" display="https://www.researchgate.net/profile/Dietmar-Leisen-2/publication/227603938_Binomial_Models_for_Option_Valuation-Examining_and_Improving_Convergence/links/00b49532955e5ac4cb000000/Binomial-Models-for-Option-Valuation-Examining-and-Improving-Convergence.pdf?origin=publication_detail" xr:uid="{68951678-3DE8-48C0-B112-74643D3DFFB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4BDB-FEF6-4FE0-A193-D63AFC687907}">
  <sheetPr codeName="Foglio4"/>
  <dimension ref="A1:R106"/>
  <sheetViews>
    <sheetView tabSelected="1" topLeftCell="A4" zoomScale="70" zoomScaleNormal="70" workbookViewId="0">
      <selection activeCell="B26" sqref="B26"/>
    </sheetView>
  </sheetViews>
  <sheetFormatPr defaultRowHeight="15" x14ac:dyDescent="0.25"/>
  <cols>
    <col min="3" max="3" width="9.7109375" bestFit="1" customWidth="1"/>
    <col min="4" max="4" width="11.5703125" bestFit="1" customWidth="1"/>
    <col min="5" max="5" width="9.7109375" bestFit="1" customWidth="1"/>
    <col min="12" max="12" width="9.7109375" bestFit="1" customWidth="1"/>
    <col min="16" max="16" width="11.5703125" bestFit="1" customWidth="1"/>
    <col min="20" max="22" width="11.5703125" bestFit="1" customWidth="1"/>
  </cols>
  <sheetData>
    <row r="1" spans="1:18" x14ac:dyDescent="0.25">
      <c r="J1" t="s">
        <v>93</v>
      </c>
      <c r="K1" t="s">
        <v>94</v>
      </c>
      <c r="L1" t="s">
        <v>95</v>
      </c>
      <c r="M1" t="s">
        <v>96</v>
      </c>
      <c r="N1" t="s">
        <v>97</v>
      </c>
      <c r="O1" t="s">
        <v>91</v>
      </c>
      <c r="P1" t="s">
        <v>92</v>
      </c>
      <c r="Q1" t="s">
        <v>126</v>
      </c>
      <c r="R1" t="s">
        <v>125</v>
      </c>
    </row>
    <row r="2" spans="1:18" x14ac:dyDescent="0.25">
      <c r="A2" s="5" t="s">
        <v>40</v>
      </c>
      <c r="B2" s="5" t="s">
        <v>41</v>
      </c>
      <c r="C2" s="5"/>
      <c r="D2" s="5"/>
      <c r="E2" s="5"/>
      <c r="F2" s="5"/>
      <c r="G2" s="5"/>
      <c r="H2" s="5"/>
      <c r="I2" s="5"/>
      <c r="J2">
        <v>100</v>
      </c>
      <c r="K2">
        <v>100</v>
      </c>
      <c r="L2" s="4">
        <v>0.01</v>
      </c>
      <c r="M2" s="4">
        <v>0.2</v>
      </c>
      <c r="N2">
        <v>12</v>
      </c>
      <c r="O2">
        <v>100</v>
      </c>
      <c r="P2" cm="1">
        <f t="array" ref="P2">BinomialCallOption(J2, K2, L2, M2, N2, O2)</f>
        <v>8.4135047743806908</v>
      </c>
      <c r="Q2">
        <f>D17</f>
        <v>8.4333186901096067</v>
      </c>
    </row>
    <row r="3" spans="1:18" x14ac:dyDescent="0.25">
      <c r="J3">
        <v>100</v>
      </c>
      <c r="K3">
        <v>100</v>
      </c>
      <c r="L3" s="4">
        <v>0.01</v>
      </c>
      <c r="M3" s="4">
        <v>0.2</v>
      </c>
      <c r="N3">
        <v>12</v>
      </c>
      <c r="O3">
        <v>1</v>
      </c>
      <c r="P3" cm="1">
        <f t="array" ref="P3">BinomialCallOption(J3, K3, L3, M3, N3, O3)</f>
        <v>10.414722119216906</v>
      </c>
      <c r="Q3">
        <f>Q2</f>
        <v>8.4333186901096067</v>
      </c>
    </row>
    <row r="4" spans="1:18" x14ac:dyDescent="0.25">
      <c r="B4" t="s">
        <v>82</v>
      </c>
      <c r="C4">
        <v>100</v>
      </c>
      <c r="E4" t="s">
        <v>86</v>
      </c>
      <c r="J4">
        <v>100</v>
      </c>
      <c r="K4">
        <v>100</v>
      </c>
      <c r="L4" s="4">
        <v>0.01</v>
      </c>
      <c r="M4" s="4">
        <v>0.2</v>
      </c>
      <c r="N4">
        <v>12</v>
      </c>
      <c r="O4">
        <v>2</v>
      </c>
      <c r="P4" cm="1">
        <f t="array" ref="P4">BinomialCallOption(J4, K4, L4, M4, N4, O4)</f>
        <v>7.5304594203259319</v>
      </c>
      <c r="Q4">
        <f t="shared" ref="Q4:Q52" si="0">Q3</f>
        <v>8.4333186901096067</v>
      </c>
      <c r="R4">
        <v>2</v>
      </c>
    </row>
    <row r="5" spans="1:18" x14ac:dyDescent="0.25">
      <c r="B5" t="s">
        <v>83</v>
      </c>
      <c r="C5" s="4">
        <v>0.01</v>
      </c>
      <c r="E5" t="s">
        <v>87</v>
      </c>
      <c r="J5">
        <v>100</v>
      </c>
      <c r="K5">
        <v>100</v>
      </c>
      <c r="L5" s="4">
        <v>0.01</v>
      </c>
      <c r="M5" s="4">
        <v>0.2</v>
      </c>
      <c r="N5">
        <v>12</v>
      </c>
      <c r="O5">
        <v>3</v>
      </c>
      <c r="P5" cm="1">
        <f t="array" ref="P5">BinomialCallOption(J5, K5, L5, M5, N5, O5)</f>
        <v>9.1027133274046719</v>
      </c>
      <c r="Q5">
        <f t="shared" si="0"/>
        <v>8.4333186901096067</v>
      </c>
      <c r="R5">
        <f>R4*2</f>
        <v>4</v>
      </c>
    </row>
    <row r="6" spans="1:18" x14ac:dyDescent="0.25">
      <c r="B6" t="s">
        <v>84</v>
      </c>
      <c r="C6" s="4">
        <v>0.2</v>
      </c>
      <c r="E6" t="s">
        <v>88</v>
      </c>
      <c r="J6">
        <v>100</v>
      </c>
      <c r="K6">
        <v>100</v>
      </c>
      <c r="L6" s="4">
        <v>0.01</v>
      </c>
      <c r="M6" s="4">
        <v>0.2</v>
      </c>
      <c r="N6">
        <v>12</v>
      </c>
      <c r="O6">
        <v>4</v>
      </c>
      <c r="P6" cm="1">
        <f t="array" ref="P6">BinomialCallOption(J6, K6, L6, M6, N6, O6)</f>
        <v>7.9570676315773925</v>
      </c>
      <c r="Q6">
        <f t="shared" si="0"/>
        <v>8.4333186901096067</v>
      </c>
      <c r="R6">
        <f t="shared" ref="R6:R14" si="1">R5*2</f>
        <v>8</v>
      </c>
    </row>
    <row r="7" spans="1:18" x14ac:dyDescent="0.25">
      <c r="B7" t="s">
        <v>66</v>
      </c>
      <c r="C7">
        <v>1</v>
      </c>
      <c r="D7">
        <f>C7*12</f>
        <v>12</v>
      </c>
      <c r="E7" t="s">
        <v>90</v>
      </c>
      <c r="J7">
        <v>100</v>
      </c>
      <c r="K7">
        <v>100</v>
      </c>
      <c r="L7" s="4">
        <v>0.01</v>
      </c>
      <c r="M7" s="4">
        <v>0.2</v>
      </c>
      <c r="N7">
        <v>12</v>
      </c>
      <c r="O7">
        <v>5</v>
      </c>
      <c r="P7" cm="1">
        <f t="array" ref="P7">BinomialCallOption(J7, K7, L7, M7, N7, O7)</f>
        <v>8.832690522823917</v>
      </c>
      <c r="Q7">
        <f t="shared" si="0"/>
        <v>8.4333186901096067</v>
      </c>
      <c r="R7">
        <f t="shared" si="1"/>
        <v>16</v>
      </c>
    </row>
    <row r="8" spans="1:18" x14ac:dyDescent="0.25">
      <c r="B8" t="s">
        <v>85</v>
      </c>
      <c r="C8">
        <v>100</v>
      </c>
      <c r="E8" t="s">
        <v>89</v>
      </c>
      <c r="J8">
        <v>100</v>
      </c>
      <c r="K8">
        <v>100</v>
      </c>
      <c r="L8" s="4">
        <v>0.01</v>
      </c>
      <c r="M8" s="4">
        <v>0.2</v>
      </c>
      <c r="N8">
        <v>12</v>
      </c>
      <c r="O8">
        <v>6</v>
      </c>
      <c r="P8" cm="1">
        <f t="array" ref="P8">BinomialCallOption(J8, K8, L8, M8, N8, O8)</f>
        <v>8.1108851422214485</v>
      </c>
      <c r="Q8">
        <f t="shared" si="0"/>
        <v>8.4333186901096067</v>
      </c>
      <c r="R8">
        <f t="shared" si="1"/>
        <v>32</v>
      </c>
    </row>
    <row r="9" spans="1:18" x14ac:dyDescent="0.25">
      <c r="J9">
        <v>100</v>
      </c>
      <c r="K9">
        <v>100</v>
      </c>
      <c r="L9" s="4">
        <v>0.01</v>
      </c>
      <c r="M9" s="4">
        <v>0.2</v>
      </c>
      <c r="N9">
        <v>12</v>
      </c>
      <c r="O9">
        <v>7</v>
      </c>
      <c r="P9" cm="1">
        <f t="array" ref="P9">BinomialCallOption(J9, K9, L9, M9, N9, O9)</f>
        <v>8.7174734897470358</v>
      </c>
      <c r="Q9">
        <f t="shared" si="0"/>
        <v>8.4333186901096067</v>
      </c>
      <c r="R9">
        <f t="shared" si="1"/>
        <v>64</v>
      </c>
    </row>
    <row r="10" spans="1:18" x14ac:dyDescent="0.25">
      <c r="J10">
        <v>100</v>
      </c>
      <c r="K10">
        <v>100</v>
      </c>
      <c r="L10" s="4">
        <v>0.01</v>
      </c>
      <c r="M10" s="4">
        <v>0.2</v>
      </c>
      <c r="N10">
        <v>12</v>
      </c>
      <c r="O10">
        <v>8</v>
      </c>
      <c r="P10" cm="1">
        <f t="array" ref="P10">BinomialCallOption(J10, K10, L10, M10, N10, O10)</f>
        <v>8.1897803154278357</v>
      </c>
      <c r="Q10">
        <f t="shared" si="0"/>
        <v>8.4333186901096067</v>
      </c>
      <c r="R10">
        <f>R9*2</f>
        <v>128</v>
      </c>
    </row>
    <row r="11" spans="1:18" x14ac:dyDescent="0.25">
      <c r="A11" s="5" t="s">
        <v>29</v>
      </c>
      <c r="B11" s="5" t="s">
        <v>131</v>
      </c>
      <c r="C11" s="5"/>
      <c r="D11" s="5"/>
      <c r="E11" s="5"/>
      <c r="F11" s="5"/>
      <c r="G11" s="5"/>
      <c r="H11" s="5"/>
      <c r="I11" s="5"/>
      <c r="J11">
        <v>100</v>
      </c>
      <c r="K11">
        <v>100</v>
      </c>
      <c r="L11" s="4">
        <v>0.01</v>
      </c>
      <c r="M11" s="4">
        <v>0.2</v>
      </c>
      <c r="N11">
        <v>12</v>
      </c>
      <c r="O11">
        <v>9</v>
      </c>
      <c r="P11" cm="1">
        <f t="array" ref="P11">BinomialCallOption(J11, K11, L11, M11, N11, O11)</f>
        <v>8.6537545151636301</v>
      </c>
      <c r="Q11">
        <f t="shared" si="0"/>
        <v>8.4333186901096067</v>
      </c>
      <c r="R11">
        <f t="shared" si="1"/>
        <v>256</v>
      </c>
    </row>
    <row r="12" spans="1:18" x14ac:dyDescent="0.25">
      <c r="A12" s="5"/>
      <c r="B12" s="5" t="s">
        <v>132</v>
      </c>
      <c r="C12" s="5"/>
      <c r="D12" s="5"/>
      <c r="E12" s="5"/>
      <c r="F12" s="5"/>
      <c r="G12" s="5"/>
      <c r="H12" s="5"/>
      <c r="I12" s="5"/>
      <c r="J12">
        <v>100</v>
      </c>
      <c r="K12">
        <v>100</v>
      </c>
      <c r="L12" s="4">
        <v>0.01</v>
      </c>
      <c r="M12" s="4">
        <v>0.2</v>
      </c>
      <c r="N12">
        <v>12</v>
      </c>
      <c r="O12">
        <v>10</v>
      </c>
      <c r="P12" cm="1">
        <f t="array" ref="P12">BinomialCallOption(J12, K12, L12, M12, N12, O12)</f>
        <v>8.2377064813940635</v>
      </c>
      <c r="Q12">
        <f t="shared" si="0"/>
        <v>8.4333186901096067</v>
      </c>
      <c r="R12">
        <f t="shared" si="1"/>
        <v>512</v>
      </c>
    </row>
    <row r="13" spans="1:18" x14ac:dyDescent="0.25">
      <c r="J13">
        <v>100</v>
      </c>
      <c r="K13">
        <v>100</v>
      </c>
      <c r="L13" s="4">
        <v>0.01</v>
      </c>
      <c r="M13" s="4">
        <v>0.2</v>
      </c>
      <c r="N13">
        <v>12</v>
      </c>
      <c r="O13">
        <v>11</v>
      </c>
      <c r="P13" cm="1">
        <f t="array" ref="P13">BinomialCallOption(J13, K13, L13, M13, N13, O13)</f>
        <v>8.613347223752287</v>
      </c>
      <c r="Q13">
        <f t="shared" si="0"/>
        <v>8.4333186901096067</v>
      </c>
      <c r="R13">
        <f t="shared" si="1"/>
        <v>1024</v>
      </c>
    </row>
    <row r="14" spans="1:18" x14ac:dyDescent="0.25">
      <c r="J14">
        <v>100</v>
      </c>
      <c r="K14">
        <v>100</v>
      </c>
      <c r="L14" s="4">
        <v>0.01</v>
      </c>
      <c r="M14" s="4">
        <v>0.2</v>
      </c>
      <c r="N14">
        <v>12</v>
      </c>
      <c r="O14">
        <v>12</v>
      </c>
      <c r="P14" cm="1">
        <f t="array" ref="P14">BinomialCallOption(J14, K14, L14, M14, N14, O14)</f>
        <v>8.2698895755617148</v>
      </c>
      <c r="Q14">
        <f t="shared" si="0"/>
        <v>8.4333186901096067</v>
      </c>
      <c r="R14">
        <f t="shared" si="1"/>
        <v>2048</v>
      </c>
    </row>
    <row r="15" spans="1:18" x14ac:dyDescent="0.25">
      <c r="A15" s="5" t="s">
        <v>42</v>
      </c>
      <c r="B15" s="5" t="s">
        <v>43</v>
      </c>
      <c r="C15" s="5"/>
      <c r="D15" s="5"/>
      <c r="E15" s="5"/>
      <c r="F15" s="5"/>
      <c r="G15" s="5"/>
      <c r="H15" s="5"/>
      <c r="I15" s="5"/>
      <c r="J15">
        <v>100</v>
      </c>
      <c r="K15">
        <v>100</v>
      </c>
      <c r="L15" s="4">
        <v>0.01</v>
      </c>
      <c r="M15" s="4">
        <v>0.2</v>
      </c>
      <c r="N15">
        <v>12</v>
      </c>
      <c r="O15">
        <v>13</v>
      </c>
      <c r="P15" cm="1">
        <f t="array" ref="P15">BinomialCallOption(J15, K15, L15, M15, N15, O15)</f>
        <v>8.5854468264057786</v>
      </c>
      <c r="Q15">
        <f t="shared" si="0"/>
        <v>8.4333186901096067</v>
      </c>
    </row>
    <row r="16" spans="1:18" x14ac:dyDescent="0.25">
      <c r="J16">
        <v>100</v>
      </c>
      <c r="K16">
        <v>100</v>
      </c>
      <c r="L16" s="4">
        <v>0.01</v>
      </c>
      <c r="M16" s="4">
        <v>0.2</v>
      </c>
      <c r="N16">
        <v>12</v>
      </c>
      <c r="O16">
        <v>14</v>
      </c>
      <c r="P16" cm="1">
        <f t="array" ref="P16">BinomialCallOption(J16, K16, L16, M16, N16, O16)</f>
        <v>8.2929867539169315</v>
      </c>
      <c r="Q16">
        <f t="shared" si="0"/>
        <v>8.4333186901096067</v>
      </c>
    </row>
    <row r="17" spans="1:18" x14ac:dyDescent="0.25">
      <c r="B17" t="str">
        <f>P1</f>
        <v>price (C):</v>
      </c>
      <c r="D17" cm="1">
        <f t="array" ref="D17">BlackScholesCallOption(J52,K52,L52,M52,N52)</f>
        <v>8.4333186901096067</v>
      </c>
      <c r="J17">
        <v>100</v>
      </c>
      <c r="K17">
        <v>100</v>
      </c>
      <c r="L17" s="4">
        <v>0.01</v>
      </c>
      <c r="M17" s="4">
        <v>0.2</v>
      </c>
      <c r="N17">
        <v>12</v>
      </c>
      <c r="O17">
        <v>15</v>
      </c>
      <c r="P17" cm="1">
        <f t="array" ref="P17">BinomialCallOption(J17, K17, L17, M17, N17, O17)</f>
        <v>8.5650283826907518</v>
      </c>
      <c r="Q17">
        <f t="shared" si="0"/>
        <v>8.4333186901096067</v>
      </c>
    </row>
    <row r="18" spans="1:18" x14ac:dyDescent="0.25">
      <c r="J18">
        <v>100</v>
      </c>
      <c r="K18">
        <v>100</v>
      </c>
      <c r="L18" s="4">
        <v>0.01</v>
      </c>
      <c r="M18" s="4">
        <v>0.2</v>
      </c>
      <c r="N18">
        <v>12</v>
      </c>
      <c r="O18">
        <v>16</v>
      </c>
      <c r="P18" cm="1">
        <f t="array" ref="P18">BinomialCallOption(J18, K18, L18, M18, N18, O18)</f>
        <v>8.3103675562953931</v>
      </c>
      <c r="Q18">
        <f t="shared" si="0"/>
        <v>8.4333186901096067</v>
      </c>
    </row>
    <row r="19" spans="1:18" x14ac:dyDescent="0.25">
      <c r="J19">
        <v>100</v>
      </c>
      <c r="K19">
        <v>100</v>
      </c>
      <c r="L19" s="4">
        <v>0.01</v>
      </c>
      <c r="M19" s="4">
        <v>0.2</v>
      </c>
      <c r="N19">
        <v>12</v>
      </c>
      <c r="O19">
        <v>17</v>
      </c>
      <c r="P19" cm="1">
        <f t="array" ref="P19">BinomialCallOption(J19, K19, L19, M19, N19, O19)</f>
        <v>8.5494396000370134</v>
      </c>
      <c r="Q19">
        <f t="shared" si="0"/>
        <v>8.4333186901096067</v>
      </c>
    </row>
    <row r="20" spans="1:18" x14ac:dyDescent="0.25">
      <c r="J20">
        <v>100</v>
      </c>
      <c r="K20">
        <v>100</v>
      </c>
      <c r="L20" s="4">
        <v>0.01</v>
      </c>
      <c r="M20" s="4">
        <v>0.2</v>
      </c>
      <c r="N20">
        <v>12</v>
      </c>
      <c r="O20">
        <v>18</v>
      </c>
      <c r="P20" cm="1">
        <f t="array" ref="P20">BinomialCallOption(J20, K20, L20, M20, N20, O20)</f>
        <v>8.3239194497314948</v>
      </c>
      <c r="Q20">
        <f t="shared" si="0"/>
        <v>8.4333186901096067</v>
      </c>
    </row>
    <row r="21" spans="1:18" x14ac:dyDescent="0.25">
      <c r="A21" t="s">
        <v>129</v>
      </c>
      <c r="B21" t="s">
        <v>133</v>
      </c>
      <c r="C21" t="s">
        <v>130</v>
      </c>
      <c r="J21">
        <v>100</v>
      </c>
      <c r="K21">
        <v>100</v>
      </c>
      <c r="L21" s="4">
        <v>0.01</v>
      </c>
      <c r="M21" s="4">
        <v>0.2</v>
      </c>
      <c r="N21">
        <v>12</v>
      </c>
      <c r="O21">
        <v>19</v>
      </c>
      <c r="P21" cm="1">
        <f t="array" ref="P21">BinomialCallOption(J21, K21, L21, M21, N21, O21)</f>
        <v>8.5371488340077395</v>
      </c>
      <c r="Q21">
        <f t="shared" si="0"/>
        <v>8.4333186901096067</v>
      </c>
    </row>
    <row r="22" spans="1:18" x14ac:dyDescent="0.25">
      <c r="B22" t="s">
        <v>127</v>
      </c>
      <c r="J22">
        <v>100</v>
      </c>
      <c r="K22">
        <v>100</v>
      </c>
      <c r="L22" s="4">
        <v>0.01</v>
      </c>
      <c r="M22" s="4">
        <v>0.2</v>
      </c>
      <c r="N22">
        <v>12</v>
      </c>
      <c r="O22">
        <v>20</v>
      </c>
      <c r="P22" cm="1">
        <f t="array" ref="P22">BinomialCallOption(J22, K22, L22, M22, N22, O22)</f>
        <v>8.3347816511340902</v>
      </c>
      <c r="Q22">
        <f t="shared" si="0"/>
        <v>8.4333186901096067</v>
      </c>
    </row>
    <row r="23" spans="1:18" x14ac:dyDescent="0.25">
      <c r="J23">
        <v>100</v>
      </c>
      <c r="K23">
        <v>100</v>
      </c>
      <c r="L23" s="4">
        <v>0.01</v>
      </c>
      <c r="M23" s="4">
        <v>0.2</v>
      </c>
      <c r="N23">
        <v>12</v>
      </c>
      <c r="O23">
        <v>21</v>
      </c>
      <c r="P23" cm="1">
        <f t="array" ref="P23">BinomialCallOption(J23, K23, L23, M23, N23, O23)</f>
        <v>8.5272099533886792</v>
      </c>
      <c r="Q23">
        <f t="shared" si="0"/>
        <v>8.4333186901096067</v>
      </c>
    </row>
    <row r="24" spans="1:18" x14ac:dyDescent="0.25">
      <c r="J24">
        <v>100</v>
      </c>
      <c r="K24">
        <v>100</v>
      </c>
      <c r="L24" s="4">
        <v>0.01</v>
      </c>
      <c r="M24" s="4">
        <v>0.2</v>
      </c>
      <c r="N24">
        <v>12</v>
      </c>
      <c r="O24">
        <v>22</v>
      </c>
      <c r="P24" cm="1">
        <f t="array" ref="P24">BinomialCallOption(J24, K24, L24, M24, N24, O24)</f>
        <v>8.343682363080811</v>
      </c>
      <c r="Q24">
        <f t="shared" si="0"/>
        <v>8.4333186901096067</v>
      </c>
    </row>
    <row r="25" spans="1:18" x14ac:dyDescent="0.25">
      <c r="A25">
        <f t="shared" ref="A25:A35" si="2">R4-1</f>
        <v>1</v>
      </c>
      <c r="B25" cm="1">
        <f t="array" ref="B25">BinomialCallOption(J4, K4, L4, M4, N4, A25)</f>
        <v>10.414722119216906</v>
      </c>
      <c r="C25">
        <f>D17</f>
        <v>8.4333186901096067</v>
      </c>
      <c r="J25">
        <v>100</v>
      </c>
      <c r="K25">
        <v>100</v>
      </c>
      <c r="L25" s="4">
        <v>0.01</v>
      </c>
      <c r="M25" s="4">
        <v>0.2</v>
      </c>
      <c r="N25">
        <v>12</v>
      </c>
      <c r="O25">
        <v>23</v>
      </c>
      <c r="P25" cm="1">
        <f t="array" ref="P25">BinomialCallOption(J25, K25, L25, M25, N25, O25)</f>
        <v>8.5190070379305816</v>
      </c>
      <c r="Q25">
        <f t="shared" si="0"/>
        <v>8.4333186901096067</v>
      </c>
    </row>
    <row r="26" spans="1:18" x14ac:dyDescent="0.25">
      <c r="A26">
        <f t="shared" si="2"/>
        <v>3</v>
      </c>
      <c r="B26" cm="1">
        <f t="array" ref="B26">BinomialCallOption(J5, K5, L5, M5, N5, A26)</f>
        <v>9.1027133274046719</v>
      </c>
      <c r="C26">
        <f>C25</f>
        <v>8.4333186901096067</v>
      </c>
      <c r="J26">
        <v>100</v>
      </c>
      <c r="K26">
        <v>100</v>
      </c>
      <c r="L26" s="4">
        <v>0.01</v>
      </c>
      <c r="M26" s="4">
        <v>0.2</v>
      </c>
      <c r="N26">
        <v>12</v>
      </c>
      <c r="O26">
        <v>24</v>
      </c>
      <c r="P26" cm="1">
        <f t="array" ref="P26">BinomialCallOption(J26, K26, L26, M26, N26, O26)</f>
        <v>8.3511087489217157</v>
      </c>
      <c r="Q26">
        <f t="shared" si="0"/>
        <v>8.4333186901096067</v>
      </c>
    </row>
    <row r="27" spans="1:18" x14ac:dyDescent="0.25">
      <c r="A27">
        <f t="shared" si="2"/>
        <v>7</v>
      </c>
      <c r="B27" cm="1">
        <f t="array" ref="B27">BinomialCallOption(J6, K6, L6, M6, N6, A27)</f>
        <v>8.7174734897470358</v>
      </c>
      <c r="C27">
        <f t="shared" ref="C27:C35" si="3">C26</f>
        <v>8.4333186901096067</v>
      </c>
      <c r="J27">
        <v>100</v>
      </c>
      <c r="K27">
        <v>100</v>
      </c>
      <c r="L27" s="4">
        <v>0.01</v>
      </c>
      <c r="M27" s="4">
        <v>0.2</v>
      </c>
      <c r="N27">
        <v>12</v>
      </c>
      <c r="O27">
        <v>25</v>
      </c>
      <c r="P27" cm="1">
        <f t="array" ref="P27">BinomialCallOption(J27, K27, L27, M27, N27, O27)</f>
        <v>8.5121219141175697</v>
      </c>
      <c r="Q27">
        <f t="shared" si="0"/>
        <v>8.4333186901096067</v>
      </c>
      <c r="R27" t="s">
        <v>128</v>
      </c>
    </row>
    <row r="28" spans="1:18" x14ac:dyDescent="0.25">
      <c r="A28">
        <f t="shared" si="2"/>
        <v>15</v>
      </c>
      <c r="B28" cm="1">
        <f t="array" ref="B28">BinomialCallOption(J7, K7, L7, M7, N7, A28)</f>
        <v>8.5650283826907518</v>
      </c>
      <c r="C28">
        <f t="shared" si="3"/>
        <v>8.4333186901096067</v>
      </c>
      <c r="J28">
        <v>100</v>
      </c>
      <c r="K28">
        <v>100</v>
      </c>
      <c r="L28" s="4">
        <v>0.01</v>
      </c>
      <c r="M28" s="4">
        <v>0.2</v>
      </c>
      <c r="N28">
        <v>12</v>
      </c>
      <c r="O28">
        <v>26</v>
      </c>
      <c r="P28" cm="1">
        <f t="array" ref="P28">BinomialCallOption(J28, K28, L28, M28, N28, O28)</f>
        <v>8.3573990191523571</v>
      </c>
      <c r="Q28">
        <f t="shared" si="0"/>
        <v>8.4333186901096067</v>
      </c>
    </row>
    <row r="29" spans="1:18" x14ac:dyDescent="0.25">
      <c r="A29">
        <f t="shared" si="2"/>
        <v>31</v>
      </c>
      <c r="B29" cm="1">
        <f t="array" ref="B29">BinomialCallOption(J8, K8, L8, M8, N8, A29)</f>
        <v>8.4968148396019316</v>
      </c>
      <c r="C29">
        <f t="shared" si="3"/>
        <v>8.4333186901096067</v>
      </c>
      <c r="J29">
        <v>100</v>
      </c>
      <c r="K29">
        <v>100</v>
      </c>
      <c r="L29" s="4">
        <v>0.01</v>
      </c>
      <c r="M29" s="4">
        <v>0.2</v>
      </c>
      <c r="N29">
        <v>12</v>
      </c>
      <c r="O29">
        <v>27</v>
      </c>
      <c r="P29" cm="1">
        <f t="array" ref="P29">BinomialCallOption(J29, K29, L29, M29, N29, O29)</f>
        <v>8.5062607077408963</v>
      </c>
      <c r="Q29">
        <f t="shared" si="0"/>
        <v>8.4333186901096067</v>
      </c>
    </row>
    <row r="30" spans="1:18" x14ac:dyDescent="0.25">
      <c r="A30">
        <f t="shared" si="2"/>
        <v>63</v>
      </c>
      <c r="B30" cm="1">
        <f t="array" ref="B30">BinomialCallOption(J9, K9, L9, M9, N9, A30)</f>
        <v>8.4645037379143755</v>
      </c>
      <c r="C30">
        <f t="shared" si="3"/>
        <v>8.4333186901096067</v>
      </c>
      <c r="J30">
        <v>100</v>
      </c>
      <c r="K30">
        <v>100</v>
      </c>
      <c r="L30" s="4">
        <v>0.01</v>
      </c>
      <c r="M30" s="4">
        <v>0.2</v>
      </c>
      <c r="N30">
        <v>12</v>
      </c>
      <c r="O30">
        <v>28</v>
      </c>
      <c r="P30" cm="1">
        <f t="array" ref="P30">BinomialCallOption(J30, K30, L30, M30, N30, O30)</f>
        <v>8.3627953062745917</v>
      </c>
      <c r="Q30">
        <f t="shared" si="0"/>
        <v>8.4333186901096067</v>
      </c>
      <c r="R30" cm="1">
        <f t="array" ref="R30">BinomialCallOption(J4, K4, L4, M4, N4, R4)</f>
        <v>7.5304594203259319</v>
      </c>
    </row>
    <row r="31" spans="1:18" x14ac:dyDescent="0.25">
      <c r="A31">
        <f t="shared" si="2"/>
        <v>127</v>
      </c>
      <c r="B31" cm="1">
        <f t="array" ref="B31">BinomialCallOption(J10, K10, L10, M10, N10, A31)</f>
        <v>8.4487736456834508</v>
      </c>
      <c r="C31">
        <f t="shared" si="3"/>
        <v>8.4333186901096067</v>
      </c>
      <c r="J31">
        <v>100</v>
      </c>
      <c r="K31">
        <v>100</v>
      </c>
      <c r="L31" s="4">
        <v>0.01</v>
      </c>
      <c r="M31" s="4">
        <v>0.2</v>
      </c>
      <c r="N31">
        <v>12</v>
      </c>
      <c r="O31">
        <v>29</v>
      </c>
      <c r="P31" cm="1">
        <f t="array" ref="P31">BinomialCallOption(J31, K31, L31, M31, N31, O31)</f>
        <v>8.501210862968362</v>
      </c>
      <c r="Q31">
        <f t="shared" si="0"/>
        <v>8.4333186901096067</v>
      </c>
      <c r="R31" cm="1">
        <f t="array" ref="R31">BinomialCallOption(J5, K5, L5, M5, N5, R5)</f>
        <v>7.9570676315773925</v>
      </c>
    </row>
    <row r="32" spans="1:18" x14ac:dyDescent="0.25">
      <c r="A32">
        <f t="shared" si="2"/>
        <v>255</v>
      </c>
      <c r="B32" cm="1">
        <f t="array" ref="B32">BinomialCallOption(J11, K11, L11, M11, N11, A32)</f>
        <v>8.4410121658355273</v>
      </c>
      <c r="C32">
        <f t="shared" si="3"/>
        <v>8.4333186901096067</v>
      </c>
      <c r="J32">
        <v>100</v>
      </c>
      <c r="K32">
        <v>100</v>
      </c>
      <c r="L32" s="4">
        <v>0.01</v>
      </c>
      <c r="M32" s="4">
        <v>0.2</v>
      </c>
      <c r="N32">
        <v>12</v>
      </c>
      <c r="O32">
        <v>30</v>
      </c>
      <c r="P32" cm="1">
        <f t="array" ref="P32">BinomialCallOption(J32, K32, L32, M32, N32, O32)</f>
        <v>8.3674755134396364</v>
      </c>
      <c r="Q32">
        <f t="shared" si="0"/>
        <v>8.4333186901096067</v>
      </c>
      <c r="R32" cm="1">
        <f t="array" ref="R32">BinomialCallOption(J6, K6, L6, M6, N6, R6)</f>
        <v>8.1897803154278357</v>
      </c>
    </row>
    <row r="33" spans="1:18" x14ac:dyDescent="0.25">
      <c r="A33">
        <f t="shared" si="2"/>
        <v>511</v>
      </c>
      <c r="B33" cm="1">
        <f t="array" ref="B33">BinomialCallOption(J12, K12, L12, M12, N12, A33)</f>
        <v>8.4371569756854772</v>
      </c>
      <c r="C33">
        <f t="shared" si="3"/>
        <v>8.4333186901096067</v>
      </c>
      <c r="J33">
        <v>100</v>
      </c>
      <c r="K33">
        <v>100</v>
      </c>
      <c r="L33" s="4">
        <v>0.01</v>
      </c>
      <c r="M33" s="4">
        <v>0.2</v>
      </c>
      <c r="N33">
        <v>12</v>
      </c>
      <c r="O33">
        <v>31</v>
      </c>
      <c r="P33" cm="1">
        <f t="array" ref="P33">BinomialCallOption(J33, K33, L33, M33, N33, O33)</f>
        <v>8.4968148396019316</v>
      </c>
      <c r="Q33">
        <f t="shared" si="0"/>
        <v>8.4333186901096067</v>
      </c>
      <c r="R33" cm="1">
        <f t="array" ref="R33">BinomialCallOption(J7, K7, L7, M7, N7, R7)</f>
        <v>8.3103675562953931</v>
      </c>
    </row>
    <row r="34" spans="1:18" x14ac:dyDescent="0.25">
      <c r="A34">
        <f t="shared" si="2"/>
        <v>1023</v>
      </c>
      <c r="B34" cm="1">
        <f t="array" ref="B34">BinomialCallOption(J13, K13, L13, M13, N13, A34)</f>
        <v>8.4352357258210571</v>
      </c>
      <c r="C34">
        <f t="shared" si="3"/>
        <v>8.4333186901096067</v>
      </c>
      <c r="J34">
        <v>100</v>
      </c>
      <c r="K34">
        <v>100</v>
      </c>
      <c r="L34" s="4">
        <v>0.01</v>
      </c>
      <c r="M34" s="4">
        <v>0.2</v>
      </c>
      <c r="N34">
        <v>12</v>
      </c>
      <c r="O34">
        <v>32</v>
      </c>
      <c r="P34" cm="1">
        <f t="array" ref="P34">BinomialCallOption(J34, K34, L34, M34, N34, O34)</f>
        <v>8.3715732838574564</v>
      </c>
      <c r="Q34">
        <f t="shared" si="0"/>
        <v>8.4333186901096067</v>
      </c>
      <c r="R34" cm="1">
        <f t="array" ref="R34">BinomialCallOption(J8, K8, L8, M8, N8, R8)</f>
        <v>8.3715732838574564</v>
      </c>
    </row>
    <row r="35" spans="1:18" x14ac:dyDescent="0.25">
      <c r="A35">
        <f t="shared" si="2"/>
        <v>2047</v>
      </c>
      <c r="B35" cm="1">
        <f t="array" ref="B35">BinomialCallOption(J14, K14, L14, M14, N14, A35)</f>
        <v>8.434276681950319</v>
      </c>
      <c r="C35">
        <f t="shared" si="3"/>
        <v>8.4333186901096067</v>
      </c>
      <c r="J35">
        <v>100</v>
      </c>
      <c r="K35">
        <v>100</v>
      </c>
      <c r="L35" s="4">
        <v>0.01</v>
      </c>
      <c r="M35" s="4">
        <v>0.2</v>
      </c>
      <c r="N35">
        <v>12</v>
      </c>
      <c r="O35">
        <v>33</v>
      </c>
      <c r="P35" cm="1">
        <f t="array" ref="P35">BinomialCallOption(J35, K35, L35, M35, N35, O35)</f>
        <v>8.4929533978409655</v>
      </c>
      <c r="Q35">
        <f t="shared" si="0"/>
        <v>8.4333186901096067</v>
      </c>
      <c r="R35" cm="1">
        <f t="array" ref="R35">BinomialCallOption(J9, K9, L9, M9, N9, R9)</f>
        <v>8.4023819363192231</v>
      </c>
    </row>
    <row r="36" spans="1:18" x14ac:dyDescent="0.25">
      <c r="J36">
        <v>100</v>
      </c>
      <c r="K36">
        <v>100</v>
      </c>
      <c r="L36" s="4">
        <v>0.01</v>
      </c>
      <c r="M36" s="4">
        <v>0.2</v>
      </c>
      <c r="N36">
        <v>12</v>
      </c>
      <c r="O36">
        <v>34</v>
      </c>
      <c r="P36" cm="1">
        <f t="array" ref="P36">BinomialCallOption(J36, K36, L36, M36, N36, O36)</f>
        <v>8.3751909570271064</v>
      </c>
      <c r="Q36">
        <f t="shared" si="0"/>
        <v>8.4333186901096067</v>
      </c>
      <c r="R36" cm="1">
        <f t="array" ref="R36">BinomialCallOption(J10, K10, L10, M10, N10, R10)</f>
        <v>8.4178347364677073</v>
      </c>
    </row>
    <row r="37" spans="1:18" x14ac:dyDescent="0.25">
      <c r="J37">
        <v>100</v>
      </c>
      <c r="K37">
        <v>100</v>
      </c>
      <c r="L37" s="4">
        <v>0.01</v>
      </c>
      <c r="M37" s="4">
        <v>0.2</v>
      </c>
      <c r="N37">
        <v>12</v>
      </c>
      <c r="O37">
        <v>35</v>
      </c>
      <c r="P37" cm="1">
        <f t="array" ref="P37">BinomialCallOption(J37, K37, L37, M37, N37, O37)</f>
        <v>8.4895346274147805</v>
      </c>
      <c r="Q37">
        <f t="shared" si="0"/>
        <v>8.4333186901096067</v>
      </c>
      <c r="R37" cm="1">
        <f t="array" ref="R37">BinomialCallOption(J11, K11, L11, M11, N11, R11)</f>
        <v>8.4255728740990801</v>
      </c>
    </row>
    <row r="38" spans="1:18" x14ac:dyDescent="0.25">
      <c r="J38">
        <v>100</v>
      </c>
      <c r="K38">
        <v>100</v>
      </c>
      <c r="L38" s="4">
        <v>0.01</v>
      </c>
      <c r="M38" s="4">
        <v>0.2</v>
      </c>
      <c r="N38">
        <v>12</v>
      </c>
      <c r="O38">
        <v>36</v>
      </c>
      <c r="P38" cm="1">
        <f t="array" ref="P38">BinomialCallOption(J38, K38, L38, M38, N38, O38)</f>
        <v>8.3784082260342263</v>
      </c>
      <c r="Q38">
        <f t="shared" si="0"/>
        <v>8.4333186901096067</v>
      </c>
      <c r="R38" cm="1">
        <f t="array" ref="R38">BinomialCallOption(J12, K12, L12, M12, N12, R12)</f>
        <v>8.4294448292087338</v>
      </c>
    </row>
    <row r="39" spans="1:18" x14ac:dyDescent="0.25">
      <c r="J39">
        <v>100</v>
      </c>
      <c r="K39">
        <v>100</v>
      </c>
      <c r="L39" s="4">
        <v>0.01</v>
      </c>
      <c r="M39" s="4">
        <v>0.2</v>
      </c>
      <c r="N39">
        <v>12</v>
      </c>
      <c r="O39">
        <v>37</v>
      </c>
      <c r="P39" cm="1">
        <f t="array" ref="P39">BinomialCallOption(J39, K39, L39, M39, N39, O39)</f>
        <v>8.4864865429800531</v>
      </c>
      <c r="Q39">
        <f t="shared" si="0"/>
        <v>8.4333186901096067</v>
      </c>
      <c r="R39" cm="1">
        <f t="array" ref="R39">BinomialCallOption(J13, K13, L13, M13, N13, R13)</f>
        <v>8.4313815222987856</v>
      </c>
    </row>
    <row r="40" spans="1:18" x14ac:dyDescent="0.25">
      <c r="J40">
        <v>100</v>
      </c>
      <c r="K40">
        <v>100</v>
      </c>
      <c r="L40" s="4">
        <v>0.01</v>
      </c>
      <c r="M40" s="4">
        <v>0.2</v>
      </c>
      <c r="N40">
        <v>12</v>
      </c>
      <c r="O40">
        <v>38</v>
      </c>
      <c r="P40" cm="1">
        <f t="array" ref="P40">BinomialCallOption(J40, K40, L40, M40, N40, O40)</f>
        <v>8.3812880726620431</v>
      </c>
      <c r="Q40">
        <f t="shared" si="0"/>
        <v>8.4333186901096067</v>
      </c>
      <c r="R40" cm="1">
        <f t="array" ref="R40">BinomialCallOption(J14, K14, L14, M14, N14, R14)</f>
        <v>8.4323500469810675</v>
      </c>
    </row>
    <row r="41" spans="1:18" x14ac:dyDescent="0.25">
      <c r="J41">
        <v>100</v>
      </c>
      <c r="K41">
        <v>100</v>
      </c>
      <c r="L41" s="4">
        <v>0.01</v>
      </c>
      <c r="M41" s="4">
        <v>0.2</v>
      </c>
      <c r="N41">
        <v>12</v>
      </c>
      <c r="O41">
        <v>39</v>
      </c>
      <c r="P41" cm="1">
        <f t="array" ref="P41">BinomialCallOption(J41, K41, L41, M41, N41, O41)</f>
        <v>8.483751962943975</v>
      </c>
      <c r="Q41">
        <f t="shared" si="0"/>
        <v>8.4333186901096067</v>
      </c>
    </row>
    <row r="42" spans="1:18" x14ac:dyDescent="0.25">
      <c r="J42">
        <v>100</v>
      </c>
      <c r="K42">
        <v>100</v>
      </c>
      <c r="L42" s="4">
        <v>0.01</v>
      </c>
      <c r="M42" s="4">
        <v>0.2</v>
      </c>
      <c r="N42">
        <v>12</v>
      </c>
      <c r="O42">
        <v>40</v>
      </c>
      <c r="P42" cm="1">
        <f t="array" ref="P42">BinomialCallOption(J42, K42, L42, M42, N42, O42)</f>
        <v>8.3838809291105605</v>
      </c>
      <c r="Q42">
        <f t="shared" si="0"/>
        <v>8.4333186901096067</v>
      </c>
    </row>
    <row r="43" spans="1:18" x14ac:dyDescent="0.25">
      <c r="J43">
        <v>100</v>
      </c>
      <c r="K43">
        <v>100</v>
      </c>
      <c r="L43" s="4">
        <v>0.01</v>
      </c>
      <c r="M43" s="4">
        <v>0.2</v>
      </c>
      <c r="N43">
        <v>12</v>
      </c>
      <c r="O43">
        <v>41</v>
      </c>
      <c r="P43" cm="1">
        <f t="array" ref="P43">BinomialCallOption(J43, K43, L43, M43, N43, O43)</f>
        <v>8.4812848904302154</v>
      </c>
      <c r="Q43">
        <f>Q42</f>
        <v>8.4333186901096067</v>
      </c>
    </row>
    <row r="44" spans="1:18" x14ac:dyDescent="0.25">
      <c r="J44">
        <v>100</v>
      </c>
      <c r="K44">
        <v>100</v>
      </c>
      <c r="L44" s="4">
        <v>0.01</v>
      </c>
      <c r="M44" s="4">
        <v>0.2</v>
      </c>
      <c r="N44">
        <v>12</v>
      </c>
      <c r="O44">
        <v>42</v>
      </c>
      <c r="P44" cm="1">
        <f t="array" ref="P44">BinomialCallOption(J44, K44, L44, M44, N44, O44)</f>
        <v>8.3862276551312149</v>
      </c>
      <c r="Q44">
        <f t="shared" si="0"/>
        <v>8.4333186901096067</v>
      </c>
    </row>
    <row r="45" spans="1:18" x14ac:dyDescent="0.25">
      <c r="J45">
        <v>100</v>
      </c>
      <c r="K45">
        <v>100</v>
      </c>
      <c r="L45" s="4">
        <v>0.01</v>
      </c>
      <c r="M45" s="4">
        <v>0.2</v>
      </c>
      <c r="N45">
        <v>12</v>
      </c>
      <c r="O45">
        <v>43</v>
      </c>
      <c r="P45" cm="1">
        <f t="array" ref="P45">BinomialCallOption(J45, K45, L45, M45, N45, O45)</f>
        <v>8.4790479063465867</v>
      </c>
      <c r="Q45">
        <f t="shared" si="0"/>
        <v>8.4333186901096067</v>
      </c>
    </row>
    <row r="46" spans="1:18" x14ac:dyDescent="0.25">
      <c r="J46">
        <v>100</v>
      </c>
      <c r="K46">
        <v>100</v>
      </c>
      <c r="L46" s="4">
        <v>0.01</v>
      </c>
      <c r="M46" s="4">
        <v>0.2</v>
      </c>
      <c r="N46">
        <v>12</v>
      </c>
      <c r="O46">
        <v>44</v>
      </c>
      <c r="P46" cm="1">
        <f t="array" ref="P46">BinomialCallOption(J46, K46, L46, M46, N46, O46)</f>
        <v>8.3883617061083271</v>
      </c>
      <c r="Q46">
        <f t="shared" si="0"/>
        <v>8.4333186901096067</v>
      </c>
    </row>
    <row r="47" spans="1:18" x14ac:dyDescent="0.25">
      <c r="J47">
        <v>100</v>
      </c>
      <c r="K47">
        <v>100</v>
      </c>
      <c r="L47" s="4">
        <v>0.01</v>
      </c>
      <c r="M47" s="4">
        <v>0.2</v>
      </c>
      <c r="N47">
        <v>12</v>
      </c>
      <c r="O47">
        <v>45</v>
      </c>
      <c r="P47" cm="1">
        <f t="array" ref="P47">BinomialCallOption(J47, K47, L47, M47, N47, O47)</f>
        <v>8.477010259065608</v>
      </c>
      <c r="Q47">
        <f t="shared" si="0"/>
        <v>8.4333186901096067</v>
      </c>
    </row>
    <row r="48" spans="1:18" x14ac:dyDescent="0.25">
      <c r="J48">
        <v>100</v>
      </c>
      <c r="K48">
        <v>100</v>
      </c>
      <c r="L48" s="4">
        <v>0.01</v>
      </c>
      <c r="M48" s="4">
        <v>0.2</v>
      </c>
      <c r="N48">
        <v>12</v>
      </c>
      <c r="O48">
        <v>46</v>
      </c>
      <c r="P48" cm="1">
        <f t="array" ref="P48">BinomialCallOption(J48, K48, L48, M48, N48, O48)</f>
        <v>8.3903107374572219</v>
      </c>
      <c r="Q48">
        <f t="shared" si="0"/>
        <v>8.4333186901096067</v>
      </c>
    </row>
    <row r="49" spans="1:18" x14ac:dyDescent="0.25">
      <c r="J49">
        <v>100</v>
      </c>
      <c r="K49">
        <v>100</v>
      </c>
      <c r="L49" s="4">
        <v>0.01</v>
      </c>
      <c r="M49" s="4">
        <v>0.2</v>
      </c>
      <c r="N49">
        <v>12</v>
      </c>
      <c r="O49">
        <v>47</v>
      </c>
      <c r="P49" cm="1">
        <f t="array" ref="P49">BinomialCallOption(J49, K49, L49, M49, N49, O49)</f>
        <v>8.4751464428241956</v>
      </c>
      <c r="Q49">
        <f t="shared" si="0"/>
        <v>8.4333186901096067</v>
      </c>
    </row>
    <row r="50" spans="1:18" x14ac:dyDescent="0.25">
      <c r="J50">
        <v>100</v>
      </c>
      <c r="K50">
        <v>100</v>
      </c>
      <c r="L50" s="4">
        <v>0.01</v>
      </c>
      <c r="M50" s="4">
        <v>0.2</v>
      </c>
      <c r="N50">
        <v>12</v>
      </c>
      <c r="O50">
        <v>48</v>
      </c>
      <c r="P50" cm="1">
        <f t="array" ref="P50">BinomialCallOption(J50, K50, L50, M50, N50, O50)</f>
        <v>8.3920978092072698</v>
      </c>
      <c r="Q50">
        <f t="shared" si="0"/>
        <v>8.4333186901096067</v>
      </c>
    </row>
    <row r="51" spans="1:18" x14ac:dyDescent="0.25">
      <c r="A51" s="5" t="s">
        <v>44</v>
      </c>
      <c r="B51" s="5" t="s">
        <v>137</v>
      </c>
      <c r="C51" s="5"/>
      <c r="D51" s="5"/>
      <c r="E51" s="5"/>
      <c r="F51" s="5"/>
      <c r="G51" s="5"/>
      <c r="H51" s="5"/>
      <c r="I51" s="5"/>
      <c r="J51">
        <v>100</v>
      </c>
      <c r="K51">
        <v>100</v>
      </c>
      <c r="L51" s="4">
        <v>0.01</v>
      </c>
      <c r="M51" s="4">
        <v>0.2</v>
      </c>
      <c r="N51">
        <v>12</v>
      </c>
      <c r="O51">
        <v>49</v>
      </c>
      <c r="P51" cm="1">
        <f t="array" ref="P51">BinomialCallOption(J51, K51, L51, M51, N51, O51)</f>
        <v>8.4734351249533226</v>
      </c>
      <c r="Q51">
        <f t="shared" si="0"/>
        <v>8.4333186901096067</v>
      </c>
    </row>
    <row r="52" spans="1:18" x14ac:dyDescent="0.25">
      <c r="A52" s="5"/>
      <c r="B52" s="5" t="s">
        <v>138</v>
      </c>
      <c r="C52" s="5"/>
      <c r="D52" s="5"/>
      <c r="E52" s="5"/>
      <c r="F52" s="5"/>
      <c r="G52" s="5"/>
      <c r="H52" s="5"/>
      <c r="I52" s="5"/>
      <c r="J52">
        <v>100</v>
      </c>
      <c r="K52">
        <v>100</v>
      </c>
      <c r="L52" s="4">
        <v>0.01</v>
      </c>
      <c r="M52" s="4">
        <v>0.2</v>
      </c>
      <c r="N52">
        <v>12</v>
      </c>
      <c r="O52">
        <v>50</v>
      </c>
      <c r="P52" cm="1">
        <f t="array" ref="P52">BinomialCallOption(J52, K52, L52, M52, N52, O52)</f>
        <v>8.393742302364684</v>
      </c>
      <c r="Q52">
        <f t="shared" si="0"/>
        <v>8.4333186901096067</v>
      </c>
    </row>
    <row r="55" spans="1:18" x14ac:dyDescent="0.25">
      <c r="A55" t="s">
        <v>129</v>
      </c>
      <c r="B55" t="s">
        <v>134</v>
      </c>
      <c r="C55" t="s">
        <v>130</v>
      </c>
      <c r="J55" t="s">
        <v>93</v>
      </c>
      <c r="K55" t="s">
        <v>94</v>
      </c>
      <c r="L55" t="s">
        <v>95</v>
      </c>
      <c r="M55" t="s">
        <v>96</v>
      </c>
      <c r="N55" t="s">
        <v>97</v>
      </c>
      <c r="P55" t="s">
        <v>91</v>
      </c>
      <c r="Q55" t="s">
        <v>92</v>
      </c>
      <c r="R55" t="s">
        <v>125</v>
      </c>
    </row>
    <row r="56" spans="1:18" x14ac:dyDescent="0.25">
      <c r="B56" t="s">
        <v>136</v>
      </c>
      <c r="J56">
        <v>100</v>
      </c>
      <c r="K56">
        <v>100</v>
      </c>
      <c r="L56" s="4">
        <v>0.01</v>
      </c>
      <c r="M56" s="4">
        <v>0.2</v>
      </c>
      <c r="N56">
        <v>12</v>
      </c>
      <c r="P56">
        <v>100</v>
      </c>
      <c r="Q56" cm="1">
        <f t="array" ref="Q56">LeisnerReimer1(J56, K56, L56, M56, N56, P56)</f>
        <v>8.3941253672024949</v>
      </c>
    </row>
    <row r="57" spans="1:18" x14ac:dyDescent="0.25">
      <c r="B57" t="s">
        <v>127</v>
      </c>
      <c r="J57">
        <v>100</v>
      </c>
      <c r="K57">
        <v>100</v>
      </c>
      <c r="L57" s="4">
        <v>0.01</v>
      </c>
      <c r="M57" s="4">
        <v>0.2</v>
      </c>
      <c r="N57">
        <v>12</v>
      </c>
      <c r="O57">
        <v>1</v>
      </c>
      <c r="P57">
        <v>1</v>
      </c>
      <c r="Q57" cm="1">
        <f t="array" ref="Q57">LeisnerReimer1(J57, K57, L57, M57, N57, O57)</f>
        <v>8.2654449509773738</v>
      </c>
    </row>
    <row r="58" spans="1:18" x14ac:dyDescent="0.25">
      <c r="J58">
        <v>100</v>
      </c>
      <c r="K58">
        <v>100</v>
      </c>
      <c r="L58" s="4">
        <v>0.01</v>
      </c>
      <c r="M58" s="4">
        <v>0.2</v>
      </c>
      <c r="N58">
        <v>12</v>
      </c>
      <c r="O58">
        <v>3</v>
      </c>
      <c r="P58">
        <v>2</v>
      </c>
      <c r="Q58" cm="1">
        <f t="array" ref="Q58">LeisnerReimer1(J58, K58, L58, M58, N58, O58)</f>
        <v>8.4032328381098438</v>
      </c>
      <c r="R58">
        <v>2</v>
      </c>
    </row>
    <row r="59" spans="1:18" x14ac:dyDescent="0.25">
      <c r="A59">
        <f t="shared" ref="A59:A69" si="4">R58-1</f>
        <v>1</v>
      </c>
      <c r="B59" cm="1">
        <f t="array" ref="B59">LeisnerReimer1(J58, K58, L58, M58, N58, A59)</f>
        <v>8.2654449509773738</v>
      </c>
      <c r="C59">
        <f>C25</f>
        <v>8.4333186901096067</v>
      </c>
      <c r="J59">
        <v>100</v>
      </c>
      <c r="K59">
        <v>100</v>
      </c>
      <c r="L59" s="4">
        <v>0.01</v>
      </c>
      <c r="M59" s="4">
        <v>0.2</v>
      </c>
      <c r="N59">
        <v>12</v>
      </c>
      <c r="O59">
        <v>5</v>
      </c>
      <c r="P59">
        <v>3</v>
      </c>
      <c r="Q59" cm="1">
        <f t="array" ref="Q59">LeisnerReimer1(J59, K59, L59, M59, N59, O59)</f>
        <v>8.4209343027405552</v>
      </c>
      <c r="R59">
        <f t="shared" ref="R59:R68" si="5">R58*2</f>
        <v>4</v>
      </c>
    </row>
    <row r="60" spans="1:18" x14ac:dyDescent="0.25">
      <c r="A60">
        <f t="shared" si="4"/>
        <v>3</v>
      </c>
      <c r="B60" cm="1">
        <f t="array" ref="B60">LeisnerReimer1(J59, K59, L59, M59, N59, A60)</f>
        <v>8.4032328381098438</v>
      </c>
      <c r="C60">
        <f t="shared" ref="C60:C69" si="6">C26</f>
        <v>8.4333186901096067</v>
      </c>
      <c r="J60">
        <v>100</v>
      </c>
      <c r="K60">
        <v>100</v>
      </c>
      <c r="L60" s="4">
        <v>0.01</v>
      </c>
      <c r="M60" s="4">
        <v>0.2</v>
      </c>
      <c r="N60">
        <v>12</v>
      </c>
      <c r="O60">
        <v>7</v>
      </c>
      <c r="P60">
        <v>4</v>
      </c>
      <c r="Q60" cm="1">
        <f t="array" ref="Q60">LeisnerReimer1(J60, K60, L60, M60, N60, O60)</f>
        <v>8.426569223379758</v>
      </c>
      <c r="R60">
        <f t="shared" si="5"/>
        <v>8</v>
      </c>
    </row>
    <row r="61" spans="1:18" x14ac:dyDescent="0.25">
      <c r="A61">
        <f t="shared" si="4"/>
        <v>7</v>
      </c>
      <c r="B61" cm="1">
        <f t="array" ref="B61">LeisnerReimer1(J60, K60, L60, M60, N60, A61)</f>
        <v>8.426569223379758</v>
      </c>
      <c r="C61">
        <f t="shared" si="6"/>
        <v>8.4333186901096067</v>
      </c>
      <c r="J61">
        <v>100</v>
      </c>
      <c r="K61">
        <v>100</v>
      </c>
      <c r="L61" s="4">
        <v>0.01</v>
      </c>
      <c r="M61" s="4">
        <v>0.2</v>
      </c>
      <c r="N61">
        <v>12</v>
      </c>
      <c r="O61">
        <v>9</v>
      </c>
      <c r="P61">
        <v>5</v>
      </c>
      <c r="Q61" cm="1">
        <f t="array" ref="Q61">LeisnerReimer1(J61, K61, L61, M61, N61, O61)</f>
        <v>8.4290713834427731</v>
      </c>
      <c r="R61">
        <f t="shared" si="5"/>
        <v>16</v>
      </c>
    </row>
    <row r="62" spans="1:18" x14ac:dyDescent="0.25">
      <c r="A62">
        <f t="shared" si="4"/>
        <v>15</v>
      </c>
      <c r="B62" cm="1">
        <f t="array" ref="B62">LeisnerReimer1(J61, K61, L61, M61, N61, A62)</f>
        <v>8.4316966308156847</v>
      </c>
      <c r="C62">
        <f t="shared" si="6"/>
        <v>8.4333186901096067</v>
      </c>
      <c r="J62">
        <v>100</v>
      </c>
      <c r="K62">
        <v>100</v>
      </c>
      <c r="L62" s="4">
        <v>0.01</v>
      </c>
      <c r="M62" s="4">
        <v>0.2</v>
      </c>
      <c r="N62">
        <v>12</v>
      </c>
      <c r="O62">
        <v>11</v>
      </c>
      <c r="P62">
        <v>6</v>
      </c>
      <c r="Q62" cm="1">
        <f t="array" ref="Q62">LeisnerReimer1(J62, K62, L62, M62, N62, O62)</f>
        <v>8.4303997829056101</v>
      </c>
      <c r="R62">
        <f t="shared" si="5"/>
        <v>32</v>
      </c>
    </row>
    <row r="63" spans="1:18" x14ac:dyDescent="0.25">
      <c r="A63">
        <f t="shared" si="4"/>
        <v>31</v>
      </c>
      <c r="B63" cm="1">
        <f t="array" ref="B63">LeisnerReimer1(J62, K62, L62, M62, N62, A63)</f>
        <v>8.4329198006298167</v>
      </c>
      <c r="C63">
        <f t="shared" si="6"/>
        <v>8.4333186901096067</v>
      </c>
      <c r="J63">
        <v>100</v>
      </c>
      <c r="K63">
        <v>100</v>
      </c>
      <c r="L63" s="4">
        <v>0.01</v>
      </c>
      <c r="M63" s="4">
        <v>0.2</v>
      </c>
      <c r="N63">
        <v>12</v>
      </c>
      <c r="O63">
        <v>13</v>
      </c>
      <c r="P63">
        <v>7</v>
      </c>
      <c r="Q63" cm="1">
        <f t="array" ref="Q63">LeisnerReimer1(J63, K63, L63, M63, N63, O63)</f>
        <v>8.4311892752481672</v>
      </c>
      <c r="R63">
        <f t="shared" si="5"/>
        <v>64</v>
      </c>
    </row>
    <row r="64" spans="1:18" x14ac:dyDescent="0.25">
      <c r="A64">
        <f t="shared" si="4"/>
        <v>63</v>
      </c>
      <c r="B64" cm="1">
        <f t="array" ref="B64">LeisnerReimer1(J63, K63, L63, M63, N63, A64)</f>
        <v>8.4332197132100966</v>
      </c>
      <c r="C64">
        <f t="shared" si="6"/>
        <v>8.4333186901096067</v>
      </c>
      <c r="J64">
        <v>100</v>
      </c>
      <c r="K64">
        <v>100</v>
      </c>
      <c r="L64" s="4">
        <v>0.01</v>
      </c>
      <c r="M64" s="4">
        <v>0.2</v>
      </c>
      <c r="N64">
        <v>12</v>
      </c>
      <c r="O64">
        <v>15</v>
      </c>
      <c r="P64">
        <v>8</v>
      </c>
      <c r="Q64" cm="1">
        <f t="array" ref="Q64">LeisnerReimer1(J64, K64, L64, M64, N64, O64)</f>
        <v>8.4316966308156847</v>
      </c>
      <c r="R64">
        <f t="shared" si="5"/>
        <v>128</v>
      </c>
    </row>
    <row r="65" spans="1:18" x14ac:dyDescent="0.25">
      <c r="A65">
        <f t="shared" si="4"/>
        <v>127</v>
      </c>
      <c r="B65" cm="1">
        <f t="array" ref="B65">LeisnerReimer1(J64, K64, L64, M64, N64, A65)</f>
        <v>8.4332940343212286</v>
      </c>
      <c r="C65">
        <f t="shared" si="6"/>
        <v>8.4333186901096067</v>
      </c>
      <c r="J65">
        <v>100</v>
      </c>
      <c r="K65">
        <v>100</v>
      </c>
      <c r="L65" s="4">
        <v>0.01</v>
      </c>
      <c r="M65" s="4">
        <v>0.2</v>
      </c>
      <c r="N65">
        <v>12</v>
      </c>
      <c r="O65">
        <v>17</v>
      </c>
      <c r="P65">
        <v>9</v>
      </c>
      <c r="Q65" cm="1">
        <f t="array" ref="Q65">LeisnerReimer1(J65, K65, L65, M65, N65, O65)</f>
        <v>8.4320419715266866</v>
      </c>
      <c r="R65">
        <f t="shared" si="5"/>
        <v>256</v>
      </c>
    </row>
    <row r="66" spans="1:18" x14ac:dyDescent="0.25">
      <c r="A66">
        <f t="shared" si="4"/>
        <v>255</v>
      </c>
      <c r="B66" cm="1">
        <f t="array" ref="B66">LeisnerReimer1(J65, K65, L65, M65, N65, A66)</f>
        <v>8.4333125369379491</v>
      </c>
      <c r="C66">
        <f t="shared" si="6"/>
        <v>8.4333186901096067</v>
      </c>
      <c r="J66">
        <v>100</v>
      </c>
      <c r="K66">
        <v>100</v>
      </c>
      <c r="L66" s="4">
        <v>0.01</v>
      </c>
      <c r="M66" s="4">
        <v>0.2</v>
      </c>
      <c r="N66">
        <v>12</v>
      </c>
      <c r="O66">
        <v>19</v>
      </c>
      <c r="P66">
        <v>10</v>
      </c>
      <c r="Q66" cm="1">
        <f t="array" ref="Q66">LeisnerReimer1(J66, K66, L66, M66, N66, O66)</f>
        <v>8.4322876414373216</v>
      </c>
      <c r="R66">
        <f t="shared" si="5"/>
        <v>512</v>
      </c>
    </row>
    <row r="67" spans="1:18" x14ac:dyDescent="0.25">
      <c r="A67">
        <f t="shared" si="4"/>
        <v>511</v>
      </c>
      <c r="B67" cm="1">
        <f t="array" ref="B67">LeisnerReimer1(J66, K66, L66, M66, N66, A67)</f>
        <v>8.4333171531395248</v>
      </c>
      <c r="C67">
        <f t="shared" si="6"/>
        <v>8.4333186901096067</v>
      </c>
      <c r="J67">
        <v>100</v>
      </c>
      <c r="K67">
        <v>100</v>
      </c>
      <c r="L67" s="4">
        <v>0.01</v>
      </c>
      <c r="M67" s="4">
        <v>0.2</v>
      </c>
      <c r="N67">
        <v>12</v>
      </c>
      <c r="O67">
        <v>21</v>
      </c>
      <c r="P67">
        <v>11</v>
      </c>
      <c r="Q67" cm="1">
        <f t="array" ref="Q67">LeisnerReimer1(J67, K67, L67, M67, N67, O67)</f>
        <v>8.4324686288537478</v>
      </c>
      <c r="R67">
        <f t="shared" si="5"/>
        <v>1024</v>
      </c>
    </row>
    <row r="68" spans="1:18" x14ac:dyDescent="0.25">
      <c r="A68">
        <f t="shared" si="4"/>
        <v>1023</v>
      </c>
      <c r="B68" cm="1">
        <f t="array" ref="B68">LeisnerReimer1(J67, K67, L67, M67, N67, A68)</f>
        <v>8.4333183060489656</v>
      </c>
      <c r="C68">
        <f t="shared" si="6"/>
        <v>8.4333186901096067</v>
      </c>
      <c r="J68">
        <v>100</v>
      </c>
      <c r="K68">
        <v>100</v>
      </c>
      <c r="L68" s="4">
        <v>0.01</v>
      </c>
      <c r="M68" s="4">
        <v>0.2</v>
      </c>
      <c r="N68">
        <v>12</v>
      </c>
      <c r="O68">
        <v>23</v>
      </c>
      <c r="P68">
        <v>12</v>
      </c>
      <c r="Q68" cm="1">
        <f t="array" ref="Q68">LeisnerReimer1(J68, K68, L68, M68, N68, O68)</f>
        <v>8.4326058081620339</v>
      </c>
      <c r="R68">
        <f t="shared" si="5"/>
        <v>2048</v>
      </c>
    </row>
    <row r="69" spans="1:18" x14ac:dyDescent="0.25">
      <c r="A69">
        <f t="shared" si="4"/>
        <v>2047</v>
      </c>
      <c r="B69" cm="1">
        <f t="array" ref="B69">LeisnerReimer1(J68, K68, L68, M68, N68, A69)</f>
        <v>8.433318594091654</v>
      </c>
      <c r="C69">
        <f t="shared" si="6"/>
        <v>8.4333186901096067</v>
      </c>
      <c r="J69">
        <v>100</v>
      </c>
      <c r="K69">
        <v>100</v>
      </c>
      <c r="L69" s="4">
        <v>0.01</v>
      </c>
      <c r="M69" s="4">
        <v>0.2</v>
      </c>
      <c r="N69">
        <v>12</v>
      </c>
      <c r="O69">
        <v>25</v>
      </c>
      <c r="P69">
        <v>13</v>
      </c>
      <c r="Q69" cm="1">
        <f t="array" ref="Q69">LeisnerReimer1(J69, K69, L69, M69, N69, O69)</f>
        <v>8.4327122618048751</v>
      </c>
    </row>
    <row r="70" spans="1:18" x14ac:dyDescent="0.25">
      <c r="J70">
        <v>100</v>
      </c>
      <c r="K70">
        <v>100</v>
      </c>
      <c r="L70" s="4">
        <v>0.01</v>
      </c>
      <c r="M70" s="4">
        <v>0.2</v>
      </c>
      <c r="N70">
        <v>12</v>
      </c>
      <c r="O70">
        <v>27</v>
      </c>
      <c r="P70">
        <v>14</v>
      </c>
      <c r="Q70" cm="1">
        <f t="array" ref="Q70">LeisnerReimer1(J70, K70, L70, M70, N70, O70)</f>
        <v>8.4327965280501456</v>
      </c>
    </row>
    <row r="71" spans="1:18" x14ac:dyDescent="0.25">
      <c r="J71">
        <v>100</v>
      </c>
      <c r="K71">
        <v>100</v>
      </c>
      <c r="L71" s="4">
        <v>0.01</v>
      </c>
      <c r="M71" s="4">
        <v>0.2</v>
      </c>
      <c r="N71">
        <v>12</v>
      </c>
      <c r="O71">
        <v>29</v>
      </c>
      <c r="P71">
        <v>15</v>
      </c>
      <c r="Q71" cm="1">
        <f t="array" ref="Q71">LeisnerReimer1(J71, K71, L71, M71, N71, O71)</f>
        <v>8.4328643720312471</v>
      </c>
    </row>
    <row r="72" spans="1:18" x14ac:dyDescent="0.25">
      <c r="J72">
        <v>100</v>
      </c>
      <c r="K72">
        <v>100</v>
      </c>
      <c r="L72" s="4">
        <v>0.01</v>
      </c>
      <c r="M72" s="4">
        <v>0.2</v>
      </c>
      <c r="N72">
        <v>12</v>
      </c>
      <c r="O72">
        <v>31</v>
      </c>
      <c r="P72">
        <v>16</v>
      </c>
      <c r="Q72" cm="1">
        <f t="array" ref="Q72">LeisnerReimer1(J72, K72, L72, M72, N72, O72)</f>
        <v>8.4329198006298167</v>
      </c>
    </row>
    <row r="73" spans="1:18" x14ac:dyDescent="0.25">
      <c r="J73">
        <v>100</v>
      </c>
      <c r="K73">
        <v>100</v>
      </c>
      <c r="L73" s="4">
        <v>0.01</v>
      </c>
      <c r="M73" s="4">
        <v>0.2</v>
      </c>
      <c r="N73">
        <v>12</v>
      </c>
      <c r="O73">
        <v>33</v>
      </c>
      <c r="P73">
        <v>17</v>
      </c>
      <c r="Q73" cm="1">
        <f t="array" ref="Q73">LeisnerReimer1(J73, K73, L73, M73, N73, O73)</f>
        <v>8.4329656689515673</v>
      </c>
    </row>
    <row r="74" spans="1:18" x14ac:dyDescent="0.25">
      <c r="J74">
        <v>100</v>
      </c>
      <c r="K74">
        <v>100</v>
      </c>
      <c r="L74" s="4">
        <v>0.01</v>
      </c>
      <c r="M74" s="4">
        <v>0.2</v>
      </c>
      <c r="N74">
        <v>12</v>
      </c>
      <c r="O74">
        <v>35</v>
      </c>
      <c r="P74">
        <v>18</v>
      </c>
      <c r="Q74" cm="1">
        <f t="array" ref="Q74">LeisnerReimer1(J74, K74, L74, M74, N74, O74)</f>
        <v>8.433004056018401</v>
      </c>
    </row>
    <row r="75" spans="1:18" x14ac:dyDescent="0.25">
      <c r="J75">
        <v>100</v>
      </c>
      <c r="K75">
        <v>100</v>
      </c>
      <c r="L75" s="4">
        <v>0.01</v>
      </c>
      <c r="M75" s="4">
        <v>0.2</v>
      </c>
      <c r="N75">
        <v>12</v>
      </c>
      <c r="O75">
        <v>37</v>
      </c>
      <c r="P75">
        <v>19</v>
      </c>
      <c r="Q75" cm="1">
        <f t="array" ref="Q75">LeisnerReimer1(J75, K75, L75, M75, N75, O75)</f>
        <v>8.4330365048567586</v>
      </c>
    </row>
    <row r="76" spans="1:18" x14ac:dyDescent="0.25">
      <c r="J76">
        <v>100</v>
      </c>
      <c r="K76">
        <v>100</v>
      </c>
      <c r="L76" s="4">
        <v>0.01</v>
      </c>
      <c r="M76" s="4">
        <v>0.2</v>
      </c>
      <c r="N76">
        <v>12</v>
      </c>
      <c r="O76">
        <v>39</v>
      </c>
      <c r="P76">
        <v>20</v>
      </c>
      <c r="Q76" cm="1">
        <f t="array" ref="Q76">LeisnerReimer1(J76, K76, L76, M76, N76, O76)</f>
        <v>8.4330641801908399</v>
      </c>
    </row>
    <row r="77" spans="1:18" x14ac:dyDescent="0.25">
      <c r="J77">
        <v>100</v>
      </c>
      <c r="K77">
        <v>100</v>
      </c>
      <c r="L77" s="4">
        <v>0.01</v>
      </c>
      <c r="M77" s="4">
        <v>0.2</v>
      </c>
      <c r="N77">
        <v>12</v>
      </c>
      <c r="O77">
        <v>41</v>
      </c>
      <c r="P77">
        <v>21</v>
      </c>
      <c r="Q77" cm="1">
        <f t="array" ref="Q77">LeisnerReimer1(J77, K77, L77, M77, N77, O77)</f>
        <v>8.4330879745364733</v>
      </c>
    </row>
    <row r="78" spans="1:18" x14ac:dyDescent="0.25">
      <c r="J78">
        <v>100</v>
      </c>
      <c r="K78">
        <v>100</v>
      </c>
      <c r="L78" s="4">
        <v>0.01</v>
      </c>
      <c r="M78" s="4">
        <v>0.2</v>
      </c>
      <c r="N78">
        <v>12</v>
      </c>
      <c r="O78">
        <v>43</v>
      </c>
      <c r="P78">
        <v>22</v>
      </c>
      <c r="Q78" cm="1">
        <f t="array" ref="Q78">LeisnerReimer1(J78, K78, L78, M78, N78, O78)</f>
        <v>8.4331085811313642</v>
      </c>
    </row>
    <row r="79" spans="1:18" x14ac:dyDescent="0.25">
      <c r="J79">
        <v>100</v>
      </c>
      <c r="K79">
        <v>100</v>
      </c>
      <c r="L79" s="4">
        <v>0.01</v>
      </c>
      <c r="M79" s="4">
        <v>0.2</v>
      </c>
      <c r="N79">
        <v>12</v>
      </c>
      <c r="O79">
        <v>45</v>
      </c>
      <c r="P79">
        <v>23</v>
      </c>
      <c r="Q79" cm="1">
        <f t="array" ref="Q79">LeisnerReimer1(J79, K79, L79, M79, N79, O79)</f>
        <v>8.4331265450467292</v>
      </c>
    </row>
    <row r="80" spans="1:18" x14ac:dyDescent="0.25">
      <c r="J80">
        <v>100</v>
      </c>
      <c r="K80">
        <v>100</v>
      </c>
      <c r="L80" s="4">
        <v>0.01</v>
      </c>
      <c r="M80" s="4">
        <v>0.2</v>
      </c>
      <c r="N80">
        <v>12</v>
      </c>
      <c r="O80">
        <v>47</v>
      </c>
      <c r="P80">
        <v>24</v>
      </c>
      <c r="Q80" cm="1">
        <f t="array" ref="Q80">LeisnerReimer1(J80, K80, L80, M80, N80, O80)</f>
        <v>8.4331422996281731</v>
      </c>
    </row>
    <row r="81" spans="10:18" x14ac:dyDescent="0.25">
      <c r="J81">
        <v>100</v>
      </c>
      <c r="K81">
        <v>100</v>
      </c>
      <c r="L81" s="4">
        <v>0.01</v>
      </c>
      <c r="M81" s="4">
        <v>0.2</v>
      </c>
      <c r="N81">
        <v>12</v>
      </c>
      <c r="O81">
        <v>49</v>
      </c>
      <c r="P81">
        <v>25</v>
      </c>
      <c r="Q81" cm="1">
        <f t="array" ref="Q81">LeisnerReimer1(J81, K81, L81, M81, N81, O81)</f>
        <v>8.4331561928970125</v>
      </c>
      <c r="R81" t="s">
        <v>134</v>
      </c>
    </row>
    <row r="82" spans="10:18" x14ac:dyDescent="0.25">
      <c r="J82">
        <v>100</v>
      </c>
      <c r="K82">
        <v>100</v>
      </c>
      <c r="L82" s="4">
        <v>0.01</v>
      </c>
      <c r="M82" s="4">
        <v>0.2</v>
      </c>
      <c r="N82">
        <v>12</v>
      </c>
      <c r="O82">
        <v>51</v>
      </c>
      <c r="P82">
        <v>26</v>
      </c>
      <c r="Q82" cm="1">
        <f t="array" ref="Q82">LeisnerReimer1(J82, K82, L82, M82, N82, O82)</f>
        <v>8.4331685069462736</v>
      </c>
      <c r="R82" t="s">
        <v>135</v>
      </c>
    </row>
    <row r="83" spans="10:18" x14ac:dyDescent="0.25">
      <c r="J83">
        <v>100</v>
      </c>
      <c r="K83">
        <v>100</v>
      </c>
      <c r="L83" s="4">
        <v>0.01</v>
      </c>
      <c r="M83" s="4">
        <v>0.2</v>
      </c>
      <c r="N83">
        <v>12</v>
      </c>
      <c r="O83">
        <v>53</v>
      </c>
      <c r="P83">
        <v>27</v>
      </c>
      <c r="Q83" cm="1">
        <f t="array" ref="Q83">LeisnerReimer1(J83, K83, L83, M83, N83, O83)</f>
        <v>8.4331794723739915</v>
      </c>
    </row>
    <row r="84" spans="10:18" x14ac:dyDescent="0.25">
      <c r="J84">
        <v>100</v>
      </c>
      <c r="K84">
        <v>100</v>
      </c>
      <c r="L84" s="4">
        <v>0.01</v>
      </c>
      <c r="M84" s="4">
        <v>0.2</v>
      </c>
      <c r="N84">
        <v>12</v>
      </c>
      <c r="O84">
        <v>55</v>
      </c>
      <c r="P84">
        <v>28</v>
      </c>
      <c r="Q84" cm="1">
        <f t="array" ref="Q84">LeisnerReimer1(J84, K84, L84, M84, N84, O84)</f>
        <v>8.4331892791766396</v>
      </c>
      <c r="R84" cm="1">
        <f t="array" ref="R84">LeisnerReimer1(J58, K58, L58, M58, N58, R58)</f>
        <v>6.7471154214603244</v>
      </c>
    </row>
    <row r="85" spans="10:18" x14ac:dyDescent="0.25">
      <c r="J85">
        <v>100</v>
      </c>
      <c r="K85">
        <v>100</v>
      </c>
      <c r="L85" s="4">
        <v>0.01</v>
      </c>
      <c r="M85" s="4">
        <v>0.2</v>
      </c>
      <c r="N85">
        <v>12</v>
      </c>
      <c r="O85">
        <v>57</v>
      </c>
      <c r="P85">
        <v>29</v>
      </c>
      <c r="Q85" cm="1">
        <f t="array" ref="Q85">LeisnerReimer1(J85, K85, L85, M85, N85, O85)</f>
        <v>8.4331980850297246</v>
      </c>
      <c r="R85" cm="1">
        <f t="array" ref="R85">LeisnerReimer1(J59, K59, L59, M59, N59, R59)</f>
        <v>7.5200150323982209</v>
      </c>
    </row>
    <row r="86" spans="10:18" x14ac:dyDescent="0.25">
      <c r="J86">
        <v>100</v>
      </c>
      <c r="K86">
        <v>100</v>
      </c>
      <c r="L86" s="4">
        <v>0.01</v>
      </c>
      <c r="M86" s="4">
        <v>0.2</v>
      </c>
      <c r="N86">
        <v>12</v>
      </c>
      <c r="O86">
        <v>59</v>
      </c>
      <c r="P86">
        <v>30</v>
      </c>
      <c r="Q86" cm="1">
        <f t="array" ref="Q86">LeisnerReimer1(J86, K86, L86, M86, N86, O86)</f>
        <v>8.4332060216648124</v>
      </c>
      <c r="R86" cm="1">
        <f t="array" ref="R86">LeisnerReimer1(J60, K60, L60, M60, N60, R60)</f>
        <v>7.9596321978017244</v>
      </c>
    </row>
    <row r="87" spans="10:18" x14ac:dyDescent="0.25">
      <c r="J87">
        <v>100</v>
      </c>
      <c r="K87">
        <v>100</v>
      </c>
      <c r="L87" s="4">
        <v>0.01</v>
      </c>
      <c r="M87" s="4">
        <v>0.2</v>
      </c>
      <c r="N87">
        <v>12</v>
      </c>
      <c r="O87">
        <v>61</v>
      </c>
      <c r="P87">
        <v>31</v>
      </c>
      <c r="Q87" cm="1">
        <f t="array" ref="Q87">LeisnerReimer1(J87, K87, L87, M87, N87, O87)</f>
        <v>8.4332131998401341</v>
      </c>
      <c r="R87" cm="1">
        <f t="array" ref="R87">LeisnerReimer1(J61, K61, L61, M61, N61, R61)</f>
        <v>8.1923023173856357</v>
      </c>
    </row>
    <row r="88" spans="10:18" x14ac:dyDescent="0.25">
      <c r="J88">
        <v>100</v>
      </c>
      <c r="K88">
        <v>100</v>
      </c>
      <c r="L88" s="4">
        <v>0.01</v>
      </c>
      <c r="M88" s="4">
        <v>0.2</v>
      </c>
      <c r="N88">
        <v>12</v>
      </c>
      <c r="O88">
        <v>63</v>
      </c>
      <c r="P88">
        <v>32</v>
      </c>
      <c r="Q88" cm="1">
        <f t="array" ref="Q88">LeisnerReimer1(J88, K88, L88, M88, N88, O88)</f>
        <v>8.4332197132100966</v>
      </c>
      <c r="R88" cm="1">
        <f t="array" ref="R88">LeisnerReimer1(J62, K62, L62, M62, N62, R62)</f>
        <v>8.3117152833736032</v>
      </c>
    </row>
    <row r="89" spans="10:18" x14ac:dyDescent="0.25">
      <c r="J89">
        <v>100</v>
      </c>
      <c r="K89">
        <v>100</v>
      </c>
      <c r="L89" s="4">
        <v>0.01</v>
      </c>
      <c r="M89" s="4">
        <v>0.2</v>
      </c>
      <c r="N89">
        <v>12</v>
      </c>
      <c r="O89">
        <v>65</v>
      </c>
      <c r="P89">
        <v>33</v>
      </c>
      <c r="Q89" cm="1">
        <f t="array" ref="Q89">LeisnerReimer1(J89, K89, L89, M89, N89, O89)</f>
        <v>8.4332256414101359</v>
      </c>
      <c r="R89" cm="1">
        <f t="array" ref="R89">LeisnerReimer1(J63, K63, L63, M63, N63, R63)</f>
        <v>8.3722079922450998</v>
      </c>
    </row>
    <row r="90" spans="10:18" x14ac:dyDescent="0.25">
      <c r="J90">
        <v>100</v>
      </c>
      <c r="K90">
        <v>100</v>
      </c>
      <c r="L90" s="4">
        <v>0.01</v>
      </c>
      <c r="M90" s="4">
        <v>0.2</v>
      </c>
      <c r="N90">
        <v>12</v>
      </c>
      <c r="O90">
        <v>67</v>
      </c>
      <c r="P90">
        <v>34</v>
      </c>
      <c r="Q90" cm="1">
        <f t="array" ref="Q90">LeisnerReimer1(J90, K90, L90, M90, N90, O90)</f>
        <v>8.4332310525016627</v>
      </c>
      <c r="R90" cm="1">
        <f t="array" ref="R90">LeisnerReimer1(J64, K64, L64, M64, N64, R64)</f>
        <v>8.4026710777607168</v>
      </c>
    </row>
    <row r="91" spans="10:18" x14ac:dyDescent="0.25">
      <c r="J91">
        <v>100</v>
      </c>
      <c r="K91">
        <v>100</v>
      </c>
      <c r="L91" s="4">
        <v>0.01</v>
      </c>
      <c r="M91" s="4">
        <v>0.2</v>
      </c>
      <c r="N91">
        <v>12</v>
      </c>
      <c r="O91">
        <v>69</v>
      </c>
      <c r="P91">
        <v>35</v>
      </c>
      <c r="Q91" cm="1">
        <f t="array" ref="Q91">LeisnerReimer1(J91, K91, L91, M91, N91, O91)</f>
        <v>8.4332360049228434</v>
      </c>
      <c r="R91" cm="1">
        <f t="array" ref="R91">LeisnerReimer1(J65, K65, L65, M65, N65, R65)</f>
        <v>8.4179661616816812</v>
      </c>
    </row>
    <row r="92" spans="10:18" x14ac:dyDescent="0.25">
      <c r="J92">
        <v>100</v>
      </c>
      <c r="K92">
        <v>100</v>
      </c>
      <c r="L92" s="4">
        <v>0.01</v>
      </c>
      <c r="M92" s="4">
        <v>0.2</v>
      </c>
      <c r="N92">
        <v>12</v>
      </c>
      <c r="O92">
        <v>71</v>
      </c>
      <c r="P92">
        <v>36</v>
      </c>
      <c r="Q92" cm="1">
        <f t="array" ref="Q92">LeisnerReimer1(J92, K92, L92, M92, N92, O92)</f>
        <v>8.4332405490923321</v>
      </c>
      <c r="R92" cm="1">
        <f t="array" ref="R92">LeisnerReimer1(J66, K66, L66, M66, N66, R66)</f>
        <v>8.4256332015188526</v>
      </c>
    </row>
    <row r="93" spans="10:18" x14ac:dyDescent="0.25">
      <c r="J93">
        <v>100</v>
      </c>
      <c r="K93">
        <v>100</v>
      </c>
      <c r="L93" s="4">
        <v>0.01</v>
      </c>
      <c r="M93" s="4">
        <v>0.2</v>
      </c>
      <c r="N93">
        <v>12</v>
      </c>
      <c r="O93">
        <v>73</v>
      </c>
      <c r="P93">
        <v>37</v>
      </c>
      <c r="Q93" cm="1">
        <f t="array" ref="Q93">LeisnerReimer1(J93, K93, L93, M93, N93, O93)</f>
        <v>8.4332447286779271</v>
      </c>
      <c r="R93" cm="1">
        <f t="array" ref="R93">LeisnerReimer1(J67, K67, L67, M67, N67, R67)</f>
        <v>8.429472911855985</v>
      </c>
    </row>
    <row r="94" spans="10:18" x14ac:dyDescent="0.25">
      <c r="J94">
        <v>100</v>
      </c>
      <c r="K94">
        <v>100</v>
      </c>
      <c r="L94" s="4">
        <v>0.01</v>
      </c>
      <c r="M94" s="4">
        <v>0.2</v>
      </c>
      <c r="N94">
        <v>12</v>
      </c>
      <c r="O94">
        <v>75</v>
      </c>
      <c r="P94">
        <v>38</v>
      </c>
      <c r="Q94" cm="1">
        <f t="array" ref="Q94">LeisnerReimer1(J94, K94, L94, M94, N94, O94)</f>
        <v>8.4332485816652589</v>
      </c>
      <c r="R94" cm="1">
        <f t="array" ref="R94">LeisnerReimer1(J68, K68, L68, M68, N68, R68)</f>
        <v>8.4313947845178472</v>
      </c>
    </row>
    <row r="95" spans="10:18" x14ac:dyDescent="0.25">
      <c r="J95">
        <v>100</v>
      </c>
      <c r="K95">
        <v>100</v>
      </c>
      <c r="L95" s="4">
        <v>0.01</v>
      </c>
      <c r="M95" s="4">
        <v>0.2</v>
      </c>
      <c r="N95">
        <v>12</v>
      </c>
      <c r="O95">
        <v>77</v>
      </c>
      <c r="P95">
        <v>39</v>
      </c>
      <c r="Q95" cm="1">
        <f t="array" ref="Q95">LeisnerReimer1(J95, K95, L95, M95, N95, O95)</f>
        <v>8.4332521412188353</v>
      </c>
    </row>
    <row r="96" spans="10:18" x14ac:dyDescent="0.25">
      <c r="J96">
        <v>100</v>
      </c>
      <c r="K96">
        <v>100</v>
      </c>
      <c r="L96" s="4">
        <v>0.01</v>
      </c>
      <c r="M96" s="4">
        <v>0.2</v>
      </c>
      <c r="N96">
        <v>12</v>
      </c>
      <c r="O96">
        <v>79</v>
      </c>
      <c r="P96">
        <v>40</v>
      </c>
      <c r="Q96" cm="1">
        <f t="array" ref="Q96">LeisnerReimer1(J96, K96, L96, M96, N96, O96)</f>
        <v>8.433255436396685</v>
      </c>
    </row>
    <row r="97" spans="10:17" x14ac:dyDescent="0.25">
      <c r="J97">
        <v>100</v>
      </c>
      <c r="K97">
        <v>100</v>
      </c>
      <c r="L97" s="4">
        <v>0.01</v>
      </c>
      <c r="M97" s="4">
        <v>0.2</v>
      </c>
      <c r="N97">
        <v>12</v>
      </c>
      <c r="O97">
        <v>81</v>
      </c>
      <c r="P97">
        <v>41</v>
      </c>
      <c r="Q97" cm="1">
        <f t="array" ref="Q97">LeisnerReimer1(J97, K97, L97, M97, N97, O97)</f>
        <v>8.433258492749566</v>
      </c>
    </row>
    <row r="98" spans="10:17" x14ac:dyDescent="0.25">
      <c r="J98">
        <v>100</v>
      </c>
      <c r="K98">
        <v>100</v>
      </c>
      <c r="L98" s="4">
        <v>0.01</v>
      </c>
      <c r="M98" s="4">
        <v>0.2</v>
      </c>
      <c r="N98">
        <v>12</v>
      </c>
      <c r="O98">
        <v>83</v>
      </c>
      <c r="P98">
        <v>42</v>
      </c>
      <c r="Q98" cm="1">
        <f t="array" ref="Q98">LeisnerReimer1(J98, K98, L98, M98, N98, O98)</f>
        <v>8.4332613328071826</v>
      </c>
    </row>
    <row r="99" spans="10:17" x14ac:dyDescent="0.25">
      <c r="J99">
        <v>100</v>
      </c>
      <c r="K99">
        <v>100</v>
      </c>
      <c r="L99" s="4">
        <v>0.01</v>
      </c>
      <c r="M99" s="4">
        <v>0.2</v>
      </c>
      <c r="N99">
        <v>12</v>
      </c>
      <c r="O99">
        <v>85</v>
      </c>
      <c r="P99">
        <v>43</v>
      </c>
      <c r="Q99" cm="1">
        <f t="array" ref="Q99">LeisnerReimer1(J99, K99, L99, M99, N99, O99)</f>
        <v>8.4332639765107071</v>
      </c>
    </row>
    <row r="100" spans="10:17" x14ac:dyDescent="0.25">
      <c r="J100">
        <v>100</v>
      </c>
      <c r="K100">
        <v>100</v>
      </c>
      <c r="L100" s="4">
        <v>0.01</v>
      </c>
      <c r="M100" s="4">
        <v>0.2</v>
      </c>
      <c r="N100">
        <v>12</v>
      </c>
      <c r="O100">
        <v>87</v>
      </c>
      <c r="P100">
        <v>44</v>
      </c>
      <c r="Q100" cm="1">
        <f t="array" ref="Q100">LeisnerReimer1(J100, K100, L100, M100, N100, O100)</f>
        <v>8.4332664415526235</v>
      </c>
    </row>
    <row r="101" spans="10:17" x14ac:dyDescent="0.25">
      <c r="J101">
        <v>100</v>
      </c>
      <c r="K101">
        <v>100</v>
      </c>
      <c r="L101" s="4">
        <v>0.01</v>
      </c>
      <c r="M101" s="4">
        <v>0.2</v>
      </c>
      <c r="N101">
        <v>12</v>
      </c>
      <c r="O101">
        <v>89</v>
      </c>
      <c r="P101">
        <v>45</v>
      </c>
      <c r="Q101" cm="1">
        <f t="array" ref="Q101">LeisnerReimer1(J101, K101, L101, M101, N101, O101)</f>
        <v>8.4332687436793368</v>
      </c>
    </row>
    <row r="102" spans="10:17" x14ac:dyDescent="0.25">
      <c r="J102">
        <v>100</v>
      </c>
      <c r="K102">
        <v>100</v>
      </c>
      <c r="L102" s="4">
        <v>0.01</v>
      </c>
      <c r="M102" s="4">
        <v>0.2</v>
      </c>
      <c r="N102">
        <v>12</v>
      </c>
      <c r="O102">
        <v>91</v>
      </c>
      <c r="P102">
        <v>46</v>
      </c>
      <c r="Q102" cm="1">
        <f t="array" ref="Q102">LeisnerReimer1(J102, K102, L102, M102, N102, O102)</f>
        <v>8.4332708969337435</v>
      </c>
    </row>
    <row r="103" spans="10:17" x14ac:dyDescent="0.25">
      <c r="J103">
        <v>100</v>
      </c>
      <c r="K103">
        <v>100</v>
      </c>
      <c r="L103" s="4">
        <v>0.01</v>
      </c>
      <c r="M103" s="4">
        <v>0.2</v>
      </c>
      <c r="N103">
        <v>12</v>
      </c>
      <c r="O103">
        <v>93</v>
      </c>
      <c r="P103">
        <v>47</v>
      </c>
      <c r="Q103" cm="1">
        <f t="array" ref="Q103">LeisnerReimer1(J103, K103, L103, M103, N103, O103)</f>
        <v>8.4332729138823286</v>
      </c>
    </row>
    <row r="104" spans="10:17" x14ac:dyDescent="0.25">
      <c r="J104">
        <v>100</v>
      </c>
      <c r="K104">
        <v>100</v>
      </c>
      <c r="L104" s="4">
        <v>0.01</v>
      </c>
      <c r="M104" s="4">
        <v>0.2</v>
      </c>
      <c r="N104">
        <v>12</v>
      </c>
      <c r="O104">
        <v>95</v>
      </c>
      <c r="P104">
        <v>48</v>
      </c>
      <c r="Q104" cm="1">
        <f t="array" ref="Q104">LeisnerReimer1(J104, K104, L104, M104, N104, O104)</f>
        <v>8.4332748057964686</v>
      </c>
    </row>
    <row r="105" spans="10:17" x14ac:dyDescent="0.25">
      <c r="J105">
        <v>100</v>
      </c>
      <c r="K105">
        <v>100</v>
      </c>
      <c r="L105" s="4">
        <v>0.01</v>
      </c>
      <c r="M105" s="4">
        <v>0.2</v>
      </c>
      <c r="N105">
        <v>12</v>
      </c>
      <c r="O105">
        <v>97</v>
      </c>
      <c r="P105">
        <v>49</v>
      </c>
      <c r="Q105" cm="1">
        <f t="array" ref="Q105">LeisnerReimer1(J105, K105, L105, M105, N105, O105)</f>
        <v>8.4332765827920486</v>
      </c>
    </row>
    <row r="106" spans="10:17" x14ac:dyDescent="0.25">
      <c r="J106">
        <v>100</v>
      </c>
      <c r="K106">
        <v>100</v>
      </c>
      <c r="L106" s="4">
        <v>0.01</v>
      </c>
      <c r="M106" s="4">
        <v>0.2</v>
      </c>
      <c r="N106">
        <v>12</v>
      </c>
      <c r="O106">
        <v>99</v>
      </c>
      <c r="P106">
        <v>50</v>
      </c>
      <c r="Q106" cm="1">
        <f t="array" ref="Q106">LeisnerReimer1(J106, K106, L106, M106, N106, O106)</f>
        <v>8.4332782540009124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Report 2</vt:lpstr>
      <vt:lpstr>Report2_Corte_Riccardo</vt:lpstr>
      <vt:lpstr>Report 3</vt:lpstr>
      <vt:lpstr>Report3_Corte_Riccardo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Martino</dc:creator>
  <cp:lastModifiedBy>CORTE RICCARDO [SM2001609]</cp:lastModifiedBy>
  <cp:lastPrinted>2025-04-04T10:14:58Z</cp:lastPrinted>
  <dcterms:created xsi:type="dcterms:W3CDTF">2022-03-18T18:09:52Z</dcterms:created>
  <dcterms:modified xsi:type="dcterms:W3CDTF">2025-04-04T21:37:14Z</dcterms:modified>
</cp:coreProperties>
</file>